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звіт (2)" sheetId="13" r:id="rId1"/>
    <sheet name="до службової" sheetId="14" r:id="rId2"/>
  </sheets>
  <definedNames>
    <definedName name="_xlnm.Print_Area" localSheetId="1">'до службової'!$B$1:$H$137</definedName>
    <definedName name="_xlnm.Print_Area" localSheetId="0">'звіт (2)'!$B$1:$H$137</definedName>
  </definedNames>
  <calcPr calcId="124519"/>
</workbook>
</file>

<file path=xl/calcChain.xml><?xml version="1.0" encoding="utf-8"?>
<calcChain xmlns="http://schemas.openxmlformats.org/spreadsheetml/2006/main">
  <c r="G117" i="14"/>
  <c r="F117"/>
  <c r="G115"/>
  <c r="F115"/>
  <c r="E111"/>
  <c r="F109"/>
  <c r="F102"/>
  <c r="F111" s="1"/>
  <c r="D102"/>
  <c r="D111" s="1"/>
  <c r="F98"/>
  <c r="F97"/>
  <c r="E96"/>
  <c r="D96"/>
  <c r="F96" s="1"/>
  <c r="F95"/>
  <c r="D93"/>
  <c r="F93" s="1"/>
  <c r="E92"/>
  <c r="G92" s="1"/>
  <c r="D92"/>
  <c r="F92" s="1"/>
  <c r="F89"/>
  <c r="D89"/>
  <c r="G89" s="1"/>
  <c r="D88"/>
  <c r="F88" s="1"/>
  <c r="F87"/>
  <c r="D87"/>
  <c r="G87" s="1"/>
  <c r="D86"/>
  <c r="F86" s="1"/>
  <c r="F85"/>
  <c r="D85"/>
  <c r="G85" s="1"/>
  <c r="D84"/>
  <c r="F84" s="1"/>
  <c r="E83"/>
  <c r="G83" s="1"/>
  <c r="D83"/>
  <c r="F83" s="1"/>
  <c r="G81"/>
  <c r="F81"/>
  <c r="E79"/>
  <c r="G79" s="1"/>
  <c r="D79"/>
  <c r="F79" s="1"/>
  <c r="E75"/>
  <c r="I74"/>
  <c r="D74"/>
  <c r="F74" s="1"/>
  <c r="F73"/>
  <c r="D73"/>
  <c r="G73" s="1"/>
  <c r="D72"/>
  <c r="F72" s="1"/>
  <c r="I71"/>
  <c r="D71"/>
  <c r="F71" s="1"/>
  <c r="F70"/>
  <c r="D70"/>
  <c r="G70" s="1"/>
  <c r="D67"/>
  <c r="F67" s="1"/>
  <c r="F66"/>
  <c r="G65"/>
  <c r="F65"/>
  <c r="E64"/>
  <c r="F64" s="1"/>
  <c r="D64"/>
  <c r="F63"/>
  <c r="F62"/>
  <c r="G61"/>
  <c r="F61"/>
  <c r="G58"/>
  <c r="F58"/>
  <c r="G56"/>
  <c r="F56"/>
  <c r="E54"/>
  <c r="E50"/>
  <c r="G49"/>
  <c r="D49"/>
  <c r="D46"/>
  <c r="F46" s="1"/>
  <c r="I45"/>
  <c r="D44"/>
  <c r="F44" s="1"/>
  <c r="F43"/>
  <c r="D43"/>
  <c r="D50" s="1"/>
  <c r="E41"/>
  <c r="D40"/>
  <c r="F40" s="1"/>
  <c r="F37"/>
  <c r="D37"/>
  <c r="G37" s="1"/>
  <c r="I36"/>
  <c r="G36"/>
  <c r="F36"/>
  <c r="F32"/>
  <c r="D32"/>
  <c r="G32" s="1"/>
  <c r="D30"/>
  <c r="F30" s="1"/>
  <c r="F29"/>
  <c r="D29"/>
  <c r="D54" s="1"/>
  <c r="D57" s="1"/>
  <c r="D60" s="1"/>
  <c r="G27"/>
  <c r="F27"/>
  <c r="E26"/>
  <c r="F26" s="1"/>
  <c r="D26"/>
  <c r="E25"/>
  <c r="F25" s="1"/>
  <c r="D25"/>
  <c r="E26" i="13"/>
  <c r="F50" i="14" l="1"/>
  <c r="G111"/>
  <c r="F54"/>
  <c r="G25"/>
  <c r="G26"/>
  <c r="G30"/>
  <c r="G40"/>
  <c r="G44"/>
  <c r="G46"/>
  <c r="G50"/>
  <c r="G54"/>
  <c r="E57"/>
  <c r="G64"/>
  <c r="G67"/>
  <c r="G71"/>
  <c r="G72"/>
  <c r="G74"/>
  <c r="D75"/>
  <c r="F75" s="1"/>
  <c r="G84"/>
  <c r="G86"/>
  <c r="G88"/>
  <c r="G93"/>
  <c r="G29"/>
  <c r="D41"/>
  <c r="G41" s="1"/>
  <c r="G43"/>
  <c r="G102"/>
  <c r="E83" i="13"/>
  <c r="E79" s="1"/>
  <c r="E54"/>
  <c r="G36"/>
  <c r="F57" i="14" l="1"/>
  <c r="E60"/>
  <c r="G57"/>
  <c r="G75"/>
  <c r="F41"/>
  <c r="G117" i="13"/>
  <c r="F117"/>
  <c r="G115"/>
  <c r="F115"/>
  <c r="E111"/>
  <c r="F109"/>
  <c r="D102"/>
  <c r="D111" s="1"/>
  <c r="F98"/>
  <c r="F97"/>
  <c r="E96"/>
  <c r="D96"/>
  <c r="F95"/>
  <c r="F93"/>
  <c r="D93"/>
  <c r="G93" s="1"/>
  <c r="E92"/>
  <c r="G92" s="1"/>
  <c r="D92"/>
  <c r="F89"/>
  <c r="D89"/>
  <c r="G89" s="1"/>
  <c r="D88"/>
  <c r="G88" s="1"/>
  <c r="D87"/>
  <c r="G87" s="1"/>
  <c r="D86"/>
  <c r="G86" s="1"/>
  <c r="F85"/>
  <c r="D85"/>
  <c r="G85" s="1"/>
  <c r="D84"/>
  <c r="G81"/>
  <c r="F81"/>
  <c r="I74"/>
  <c r="E75"/>
  <c r="D74"/>
  <c r="G74" s="1"/>
  <c r="D73"/>
  <c r="G73" s="1"/>
  <c r="I71"/>
  <c r="D72"/>
  <c r="G72" s="1"/>
  <c r="F71"/>
  <c r="D71"/>
  <c r="G71" s="1"/>
  <c r="D70"/>
  <c r="D75" s="1"/>
  <c r="F75" s="1"/>
  <c r="D67"/>
  <c r="G67" s="1"/>
  <c r="F66"/>
  <c r="G65"/>
  <c r="F65"/>
  <c r="E64"/>
  <c r="G64" s="1"/>
  <c r="D64"/>
  <c r="F63"/>
  <c r="F62"/>
  <c r="G61"/>
  <c r="F61"/>
  <c r="G58"/>
  <c r="F58"/>
  <c r="G56"/>
  <c r="F56"/>
  <c r="E57"/>
  <c r="E50"/>
  <c r="D49"/>
  <c r="G49" s="1"/>
  <c r="I45"/>
  <c r="D46"/>
  <c r="G46" s="1"/>
  <c r="D44"/>
  <c r="F44" s="1"/>
  <c r="D43"/>
  <c r="D50" s="1"/>
  <c r="E41"/>
  <c r="D40"/>
  <c r="F40" s="1"/>
  <c r="I36"/>
  <c r="D37"/>
  <c r="F37" s="1"/>
  <c r="F36"/>
  <c r="D32"/>
  <c r="F32" s="1"/>
  <c r="D30"/>
  <c r="G30" s="1"/>
  <c r="D29"/>
  <c r="D54" s="1"/>
  <c r="D57" s="1"/>
  <c r="D60" s="1"/>
  <c r="G27"/>
  <c r="F27"/>
  <c r="D26"/>
  <c r="F26" s="1"/>
  <c r="E25"/>
  <c r="D25"/>
  <c r="F25" s="1"/>
  <c r="F60" i="14" l="1"/>
  <c r="G60"/>
  <c r="G84" i="13"/>
  <c r="D83"/>
  <c r="G83" s="1"/>
  <c r="F30"/>
  <c r="F43"/>
  <c r="G25"/>
  <c r="G26"/>
  <c r="F46"/>
  <c r="F64"/>
  <c r="F67"/>
  <c r="F74"/>
  <c r="F87"/>
  <c r="F96"/>
  <c r="F83"/>
  <c r="F57"/>
  <c r="E60"/>
  <c r="G57"/>
  <c r="G111"/>
  <c r="F50"/>
  <c r="G75"/>
  <c r="G29"/>
  <c r="G32"/>
  <c r="G37"/>
  <c r="G40"/>
  <c r="G44"/>
  <c r="G50"/>
  <c r="G54"/>
  <c r="F29"/>
  <c r="D41"/>
  <c r="F41" s="1"/>
  <c r="G43"/>
  <c r="F54"/>
  <c r="F70"/>
  <c r="F72"/>
  <c r="F73"/>
  <c r="D79"/>
  <c r="G79" s="1"/>
  <c r="F84"/>
  <c r="F86"/>
  <c r="F88"/>
  <c r="F92"/>
  <c r="F102"/>
  <c r="F111" s="1"/>
  <c r="G70"/>
  <c r="G102"/>
  <c r="F79" l="1"/>
  <c r="G41"/>
  <c r="F60"/>
  <c r="G60"/>
</calcChain>
</file>

<file path=xl/sharedStrings.xml><?xml version="1.0" encoding="utf-8"?>
<sst xmlns="http://schemas.openxmlformats.org/spreadsheetml/2006/main" count="280" uniqueCount="129">
  <si>
    <t xml:space="preserve"> 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</si>
  <si>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</si>
  <si>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</si>
  <si>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</si>
  <si>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</si>
  <si>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</si>
  <si>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</si>
  <si>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</si>
  <si>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</si>
  <si>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</si>
  <si>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</si>
  <si>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</si>
  <si>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</si>
  <si>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</si>
  <si>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</si>
  <si>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</si>
  <si>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</si>
  <si>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</si>
  <si>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</si>
  <si>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</si>
  <si>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</si>
  <si>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</si>
  <si>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</si>
  <si>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</si>
  <si>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</si>
  <si>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</si>
  <si>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</si>
  <si>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</si>
  <si>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</si>
  <si>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</si>
  <si>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</si>
  <si>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</si>
  <si>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</si>
  <si>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</si>
  <si>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</si>
  <si>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</si>
  <si>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</si>
  <si>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</si>
  <si>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</si>
  <si>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</si>
  <si>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</si>
  <si>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</si>
  <si>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</si>
  <si>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</si>
  <si>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</si>
  <si>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</si>
  <si>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</si>
  <si>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</si>
  <si>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</si>
  <si>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</si>
  <si>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</si>
  <si>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</si>
  <si>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</si>
  <si>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</si>
  <si>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</si>
  <si>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</si>
  <si>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</si>
  <si>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</si>
  <si>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</si>
  <si>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</si>
  <si>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</si>
  <si>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</si>
  <si>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</si>
  <si>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</si>
  <si>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</si>
  <si>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</si>
  <si>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</si>
  <si>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</si>
  <si>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</si>
  <si>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</si>
  <si>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</si>
  <si>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</si>
  <si>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</si>
  <si>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</si>
  <si>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</si>
  <si>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</si>
  <si>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</si>
  <si>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</si>
  <si>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</si>
  <si>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</si>
  <si>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</si>
  <si>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</si>
  <si>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</si>
  <si>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</si>
  <si>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</si>
  <si>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</si>
  <si>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</si>
  <si>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інші платежі ( оренда 60%)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</si>
  <si>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</si>
  <si>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</si>
  <si>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</si>
  <si>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</si>
  <si>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</si>
  <si>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</si>
  <si>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</si>
  <si>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</si>
  <si>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</si>
  <si>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 xml:space="preserve">інші </t>
  </si>
  <si>
    <t>за  9 місяців 2023 року</t>
  </si>
  <si>
    <t>єдиний податок</t>
  </si>
  <si>
    <t>Придбання (виготовлення) основних засобів та інших необоротних матеріальних активів 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</si>
  <si>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</si>
  <si>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</si>
  <si>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________________________________</t>
  </si>
  <si>
    <t>_____________________________________________</t>
  </si>
  <si>
    <t>коди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</si>
  <si>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</si>
  <si>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</si>
  <si>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Рік 2022</t>
  </si>
  <si>
    <t xml:space="preserve">Орган управління                         </t>
  </si>
  <si>
    <t>Міські, районні у містах ради та їх виконавчі органи</t>
  </si>
  <si>
    <t>за ЄДРПОУ</t>
  </si>
  <si>
    <t>Галузь</t>
  </si>
  <si>
    <t>за СПОДУ</t>
  </si>
  <si>
    <t xml:space="preserve">Вид економічної діяльності          </t>
  </si>
  <si>
    <t>Збирання безпечних відходів</t>
  </si>
  <si>
    <t>за ЗКГНГ</t>
  </si>
  <si>
    <t xml:space="preserve">Місцезнаходження                        </t>
  </si>
  <si>
    <t>м.Прилуки, вул.Білецького - Носенка,7</t>
  </si>
  <si>
    <t>за КВЕД</t>
  </si>
  <si>
    <t>38.11</t>
  </si>
  <si>
    <t xml:space="preserve">Телефон                                          </t>
  </si>
  <si>
    <t>.+380668441712</t>
  </si>
  <si>
    <t xml:space="preserve">Прізвище та ініціали керівника       </t>
  </si>
  <si>
    <t>сплачено</t>
  </si>
  <si>
    <t>Страхов С.В.</t>
  </si>
  <si>
    <t>С.В.Страхов</t>
  </si>
  <si>
    <t>____  __________ 2024 року № _____</t>
  </si>
  <si>
    <t>Рік 2023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</si>
</sst>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topLeftCell="B128" zoomScaleSheetLayoutView="100" workbookViewId="0">
      <selection activeCell="B132" sqref="B132"/>
    </sheetView>
  </sheetViews>
  <sheetFormatPr defaultRowHeight="15"/>
  <cols>
    <col min="1" max="1" width="1.5703125" hidden="1" customWidth="1"/>
    <col min="2" max="2" width="48.7109375" customWidth="1"/>
    <col min="3" max="3" width="6.7109375" customWidth="1"/>
    <col min="4" max="4" width="11.85546875" customWidth="1"/>
    <col min="5" max="5" width="10.5703125" customWidth="1"/>
    <col min="6" max="6" width="11.140625" customWidth="1"/>
    <col min="7" max="7" width="11.85546875" customWidth="1"/>
    <col min="8" max="8" width="12" customWidth="1"/>
    <col min="9" max="9" width="15.28515625" customWidth="1"/>
    <col min="10" max="10" width="9.5703125" bestFit="1" customWidth="1"/>
  </cols>
  <sheetData>
    <row r="1" spans="2:8" ht="18.75">
      <c r="C1" s="51"/>
      <c r="E1" s="80" t="s">
        <v>101</v>
      </c>
      <c r="F1" s="80"/>
      <c r="G1" s="80"/>
      <c r="H1" s="80"/>
    </row>
    <row r="2" spans="2:8" ht="18.75">
      <c r="E2" s="81" t="s">
        <v>102</v>
      </c>
      <c r="F2" s="81"/>
      <c r="G2" s="81"/>
      <c r="H2" s="81"/>
    </row>
    <row r="3" spans="2:8" ht="18.75">
      <c r="C3" s="52"/>
      <c r="E3" s="82" t="s">
        <v>127</v>
      </c>
      <c r="F3" s="82"/>
      <c r="G3" s="82"/>
      <c r="H3" s="82"/>
    </row>
    <row r="4" spans="2:8" ht="18.75">
      <c r="B4" s="1"/>
      <c r="E4" s="83" t="s">
        <v>103</v>
      </c>
      <c r="F4" s="83"/>
      <c r="G4" s="83"/>
      <c r="H4" s="83"/>
    </row>
    <row r="5" spans="2:8" ht="18.75">
      <c r="B5" s="1"/>
      <c r="E5" s="84" t="s">
        <v>103</v>
      </c>
      <c r="F5" s="84"/>
      <c r="G5" s="84"/>
      <c r="H5" s="84"/>
    </row>
    <row r="6" spans="2:8" ht="15.75">
      <c r="B6" s="2" t="s">
        <v>0</v>
      </c>
      <c r="C6" s="53"/>
      <c r="E6" s="85" t="s">
        <v>104</v>
      </c>
      <c r="F6" s="85"/>
      <c r="G6" s="85"/>
      <c r="H6" s="85"/>
    </row>
    <row r="7" spans="2:8" ht="15.75">
      <c r="B7" s="2"/>
      <c r="G7" s="29"/>
    </row>
    <row r="8" spans="2:8" ht="12.75" hidden="1" customHeight="1">
      <c r="B8" s="2" t="s">
        <v>0</v>
      </c>
      <c r="C8" s="53"/>
      <c r="G8" s="54"/>
      <c r="H8" s="55"/>
    </row>
    <row r="9" spans="2:8" ht="16.5" customHeight="1">
      <c r="B9" s="2"/>
      <c r="G9" s="46"/>
      <c r="H9" s="41" t="s">
        <v>105</v>
      </c>
    </row>
    <row r="10" spans="2:8" ht="16.5" customHeight="1">
      <c r="B10" s="56" t="s">
        <v>106</v>
      </c>
      <c r="C10" s="86" t="s">
        <v>107</v>
      </c>
      <c r="D10" s="86"/>
      <c r="E10" s="86"/>
      <c r="F10" s="87"/>
      <c r="G10" s="76" t="s">
        <v>128</v>
      </c>
      <c r="H10" s="41"/>
    </row>
    <row r="11" spans="2:8" ht="30.75" customHeight="1">
      <c r="B11" s="57" t="s">
        <v>109</v>
      </c>
      <c r="C11" s="79" t="s">
        <v>110</v>
      </c>
      <c r="D11" s="79"/>
      <c r="E11" s="79"/>
      <c r="F11" s="87"/>
      <c r="G11" s="58" t="s">
        <v>111</v>
      </c>
      <c r="H11" s="59">
        <v>36979569</v>
      </c>
    </row>
    <row r="12" spans="2:8" ht="18.75" hidden="1" customHeight="1">
      <c r="B12" s="57" t="s">
        <v>112</v>
      </c>
      <c r="C12" s="57"/>
      <c r="D12" s="57"/>
      <c r="E12" s="57"/>
      <c r="F12" s="60"/>
      <c r="G12" s="58" t="s">
        <v>113</v>
      </c>
      <c r="H12" s="41"/>
    </row>
    <row r="13" spans="2:8" ht="19.5" customHeight="1">
      <c r="B13" s="57" t="s">
        <v>114</v>
      </c>
      <c r="C13" s="79" t="s">
        <v>115</v>
      </c>
      <c r="D13" s="79"/>
      <c r="E13" s="79"/>
      <c r="F13" s="87"/>
      <c r="G13" s="58" t="s">
        <v>116</v>
      </c>
      <c r="H13" s="41"/>
    </row>
    <row r="14" spans="2:8" ht="15.75">
      <c r="B14" s="57" t="s">
        <v>117</v>
      </c>
      <c r="C14" s="79" t="s">
        <v>118</v>
      </c>
      <c r="D14" s="79"/>
      <c r="E14" s="79"/>
      <c r="F14" s="79"/>
      <c r="G14" s="58" t="s">
        <v>119</v>
      </c>
      <c r="H14" s="41" t="s">
        <v>120</v>
      </c>
    </row>
    <row r="15" spans="2:8" ht="15.75">
      <c r="B15" s="57" t="s">
        <v>121</v>
      </c>
      <c r="C15" s="88" t="s">
        <v>122</v>
      </c>
      <c r="D15" s="88"/>
      <c r="E15" s="88"/>
      <c r="F15" s="88"/>
      <c r="G15" s="29"/>
      <c r="H15" s="61"/>
    </row>
    <row r="16" spans="2:8" ht="17.25" customHeight="1">
      <c r="B16" s="57" t="s">
        <v>123</v>
      </c>
      <c r="C16" s="79" t="s">
        <v>125</v>
      </c>
      <c r="D16" s="79"/>
      <c r="E16" s="79"/>
      <c r="F16" s="79"/>
      <c r="G16" s="29"/>
    </row>
    <row r="17" spans="2:10" ht="6" customHeight="1">
      <c r="B17" s="32"/>
      <c r="C17" s="32"/>
      <c r="D17" s="32"/>
      <c r="E17" s="32"/>
      <c r="F17" s="32"/>
      <c r="G17" s="29"/>
    </row>
    <row r="18" spans="2:10" ht="19.5" customHeight="1">
      <c r="B18" s="89" t="s">
        <v>89</v>
      </c>
      <c r="C18" s="89"/>
      <c r="D18" s="89"/>
      <c r="E18" s="89"/>
      <c r="F18" s="89"/>
    </row>
    <row r="19" spans="2:10" ht="15.75">
      <c r="B19" s="62"/>
      <c r="C19" s="97" t="s">
        <v>98</v>
      </c>
      <c r="D19" s="97"/>
      <c r="E19" s="97"/>
      <c r="F19" s="62"/>
    </row>
    <row r="20" spans="2:10" ht="19.5" customHeight="1">
      <c r="B20" s="1" t="s">
        <v>1</v>
      </c>
    </row>
    <row r="21" spans="2:10" ht="45">
      <c r="B21" s="42"/>
      <c r="C21" s="42" t="s">
        <v>80</v>
      </c>
      <c r="D21" s="41" t="s">
        <v>77</v>
      </c>
      <c r="E21" s="41" t="s">
        <v>78</v>
      </c>
      <c r="F21" s="31" t="s">
        <v>79</v>
      </c>
      <c r="G21" s="31" t="s">
        <v>81</v>
      </c>
    </row>
    <row r="22" spans="2:10" ht="15.75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10" ht="15.75">
      <c r="B23" s="90" t="s">
        <v>2</v>
      </c>
      <c r="C23" s="91"/>
      <c r="D23" s="91"/>
      <c r="E23" s="91"/>
      <c r="F23" s="91"/>
      <c r="G23" s="91"/>
    </row>
    <row r="24" spans="2:10" ht="15.75">
      <c r="B24" s="45" t="s">
        <v>3</v>
      </c>
      <c r="C24" s="42"/>
      <c r="D24" s="42"/>
      <c r="E24" s="42"/>
      <c r="F24" s="42"/>
      <c r="G24" s="42"/>
    </row>
    <row r="25" spans="2:10" ht="31.5">
      <c r="B25" s="42" t="s">
        <v>4</v>
      </c>
      <c r="C25" s="41">
        <v>10</v>
      </c>
      <c r="D25" s="39">
        <f>D27+D29</f>
        <v>14266</v>
      </c>
      <c r="E25" s="39">
        <f>E27+E29</f>
        <v>13920</v>
      </c>
      <c r="F25" s="39">
        <f>E25-D25</f>
        <v>-346</v>
      </c>
      <c r="G25" s="16">
        <f>E25/D25%</f>
        <v>97.574653021169212</v>
      </c>
      <c r="J25" s="17"/>
    </row>
    <row r="26" spans="2:10" ht="15.75">
      <c r="B26" s="42" t="s">
        <v>5</v>
      </c>
      <c r="C26" s="41">
        <v>11</v>
      </c>
      <c r="D26" s="44">
        <f>93+222</f>
        <v>315</v>
      </c>
      <c r="E26" s="34">
        <f>114.3+35.6</f>
        <v>149.9</v>
      </c>
      <c r="F26" s="39">
        <f>E26-D26</f>
        <v>-165.1</v>
      </c>
      <c r="G26" s="16">
        <f>E26/D26%</f>
        <v>47.587301587301589</v>
      </c>
    </row>
    <row r="27" spans="2:10" ht="21" customHeight="1">
      <c r="B27" s="42" t="s">
        <v>6</v>
      </c>
      <c r="C27" s="41">
        <v>20</v>
      </c>
      <c r="D27" s="39">
        <v>909</v>
      </c>
      <c r="E27" s="28">
        <v>604</v>
      </c>
      <c r="F27" s="39">
        <f>E27-D27</f>
        <v>-305</v>
      </c>
      <c r="G27" s="16">
        <f>E27/D27%</f>
        <v>66.446644664466447</v>
      </c>
    </row>
    <row r="28" spans="2:10" ht="15.75">
      <c r="B28" s="42" t="s">
        <v>7</v>
      </c>
      <c r="C28" s="41">
        <v>30</v>
      </c>
      <c r="D28" s="42"/>
      <c r="E28" s="42"/>
      <c r="F28" s="44"/>
      <c r="G28" s="44"/>
    </row>
    <row r="29" spans="2:10" ht="31.5">
      <c r="B29" s="45" t="s">
        <v>8</v>
      </c>
      <c r="C29" s="40">
        <v>40</v>
      </c>
      <c r="D29" s="44">
        <f>3544+3577+6236</f>
        <v>13357</v>
      </c>
      <c r="E29" s="25">
        <v>13316</v>
      </c>
      <c r="F29" s="39">
        <f>E29-D29</f>
        <v>-41</v>
      </c>
      <c r="G29" s="16">
        <f>E29/D29%</f>
        <v>99.693044845399427</v>
      </c>
    </row>
    <row r="30" spans="2:10" ht="15.75">
      <c r="B30" s="42" t="s">
        <v>9</v>
      </c>
      <c r="C30" s="41">
        <v>50</v>
      </c>
      <c r="D30" s="42">
        <f>233+259+4280</f>
        <v>4772</v>
      </c>
      <c r="E30" s="43">
        <v>4612</v>
      </c>
      <c r="F30" s="39">
        <f>E30-D30</f>
        <v>-160</v>
      </c>
      <c r="G30" s="16">
        <f>E30/D30%</f>
        <v>96.647108130762788</v>
      </c>
    </row>
    <row r="31" spans="2:10" ht="15.75">
      <c r="B31" s="42" t="s">
        <v>10</v>
      </c>
      <c r="C31" s="41"/>
      <c r="D31" s="42"/>
      <c r="E31" s="43"/>
      <c r="F31" s="44"/>
      <c r="G31" s="44"/>
    </row>
    <row r="32" spans="2:10" ht="15.75">
      <c r="B32" s="42" t="s">
        <v>11</v>
      </c>
      <c r="C32" s="41">
        <v>51</v>
      </c>
      <c r="D32" s="44">
        <f>1+1+2</f>
        <v>4</v>
      </c>
      <c r="E32" s="25">
        <v>3</v>
      </c>
      <c r="F32" s="39">
        <f>E32-D32</f>
        <v>-1</v>
      </c>
      <c r="G32" s="16">
        <f>E32/D32%</f>
        <v>75</v>
      </c>
    </row>
    <row r="33" spans="2:11" ht="15.75">
      <c r="B33" s="42" t="s">
        <v>12</v>
      </c>
      <c r="C33" s="41">
        <v>52</v>
      </c>
      <c r="D33" s="44"/>
      <c r="E33" s="25"/>
      <c r="F33" s="44"/>
      <c r="G33" s="44"/>
    </row>
    <row r="34" spans="2:11" ht="31.5">
      <c r="B34" s="42" t="s">
        <v>13</v>
      </c>
      <c r="C34" s="41">
        <v>53</v>
      </c>
      <c r="D34" s="44"/>
      <c r="E34" s="25"/>
      <c r="F34" s="44"/>
      <c r="G34" s="44"/>
    </row>
    <row r="35" spans="2:11" ht="15.75">
      <c r="B35" s="42" t="s">
        <v>14</v>
      </c>
      <c r="C35" s="41">
        <v>60</v>
      </c>
      <c r="D35" s="44"/>
      <c r="E35" s="25"/>
      <c r="F35" s="44"/>
      <c r="G35" s="44"/>
    </row>
    <row r="36" spans="2:11" ht="23.25" customHeight="1">
      <c r="B36" s="42" t="s">
        <v>15</v>
      </c>
      <c r="C36" s="41">
        <v>70</v>
      </c>
      <c r="D36" s="42">
        <v>4</v>
      </c>
      <c r="E36" s="43">
        <v>4</v>
      </c>
      <c r="F36" s="39">
        <f>E36-D36</f>
        <v>0</v>
      </c>
      <c r="G36" s="16">
        <f>E36/D36%</f>
        <v>100</v>
      </c>
      <c r="I36">
        <f>3797+3853+10533</f>
        <v>18183</v>
      </c>
    </row>
    <row r="37" spans="2:11" ht="15.75">
      <c r="B37" s="42" t="s">
        <v>16</v>
      </c>
      <c r="C37" s="41">
        <v>80</v>
      </c>
      <c r="D37" s="42">
        <f>16+17+17</f>
        <v>50</v>
      </c>
      <c r="E37" s="43">
        <v>52</v>
      </c>
      <c r="F37" s="39">
        <f>E37-D37</f>
        <v>2</v>
      </c>
      <c r="G37" s="16">
        <f>E37/D37%</f>
        <v>104</v>
      </c>
      <c r="H37" s="29"/>
    </row>
    <row r="38" spans="2:11" ht="15.75">
      <c r="B38" s="42" t="s">
        <v>17</v>
      </c>
      <c r="C38" s="41"/>
      <c r="D38" s="42"/>
      <c r="E38" s="43"/>
      <c r="F38" s="44"/>
      <c r="G38" s="44"/>
      <c r="H38" s="29"/>
    </row>
    <row r="39" spans="2:11" ht="15.75">
      <c r="B39" s="42" t="s">
        <v>18</v>
      </c>
      <c r="C39" s="41">
        <v>81</v>
      </c>
      <c r="D39" s="42"/>
      <c r="E39" s="43"/>
      <c r="F39" s="44"/>
      <c r="G39" s="44"/>
    </row>
    <row r="40" spans="2:11" ht="15" customHeight="1">
      <c r="B40" s="42" t="s">
        <v>19</v>
      </c>
      <c r="C40" s="41">
        <v>82</v>
      </c>
      <c r="D40" s="42">
        <f>2+1+1</f>
        <v>4</v>
      </c>
      <c r="E40" s="43">
        <v>3</v>
      </c>
      <c r="F40" s="39">
        <f>E40-D40</f>
        <v>-1</v>
      </c>
      <c r="G40" s="16">
        <f>E40/D40%</f>
        <v>75</v>
      </c>
    </row>
    <row r="41" spans="2:11" ht="15.75">
      <c r="B41" s="45" t="s">
        <v>20</v>
      </c>
      <c r="C41" s="40">
        <v>90</v>
      </c>
      <c r="D41" s="13">
        <f>D29+D30+D35+D36+D37</f>
        <v>18183</v>
      </c>
      <c r="E41" s="26">
        <f>E29+E30+E35+E36+E37</f>
        <v>17984</v>
      </c>
      <c r="F41" s="21">
        <f>E41-D41</f>
        <v>-199</v>
      </c>
      <c r="G41" s="23">
        <f>E41/D41%</f>
        <v>98.905571137876038</v>
      </c>
    </row>
    <row r="42" spans="2:11" ht="15.75">
      <c r="B42" s="45" t="s">
        <v>21</v>
      </c>
      <c r="C42" s="41"/>
      <c r="D42" s="42"/>
      <c r="E42" s="43"/>
      <c r="F42" s="44"/>
      <c r="G42" s="44"/>
    </row>
    <row r="43" spans="2:11" ht="31.5">
      <c r="B43" s="42" t="s">
        <v>22</v>
      </c>
      <c r="C43" s="41">
        <v>100</v>
      </c>
      <c r="D43" s="25">
        <f>4655+4466+5750-160</f>
        <v>14711</v>
      </c>
      <c r="E43" s="25">
        <v>14004</v>
      </c>
      <c r="F43" s="39">
        <f>E43-D43</f>
        <v>-707</v>
      </c>
      <c r="G43" s="16">
        <f>E43/D43%</f>
        <v>95.194072462782941</v>
      </c>
    </row>
    <row r="44" spans="2:11" ht="15.75">
      <c r="B44" s="42" t="s">
        <v>23</v>
      </c>
      <c r="C44" s="41">
        <v>110</v>
      </c>
      <c r="D44" s="42">
        <f>838+764+790</f>
        <v>2392</v>
      </c>
      <c r="E44" s="43">
        <v>2459</v>
      </c>
      <c r="F44" s="39">
        <f>E44-D44</f>
        <v>67</v>
      </c>
      <c r="G44" s="16">
        <f>E44/D44%</f>
        <v>102.8010033444816</v>
      </c>
      <c r="H44" s="36"/>
      <c r="K44" s="37"/>
    </row>
    <row r="45" spans="2:11" ht="18.75" customHeight="1">
      <c r="B45" s="7" t="s">
        <v>24</v>
      </c>
      <c r="C45" s="12">
        <v>120</v>
      </c>
      <c r="D45" s="7"/>
      <c r="E45" s="27"/>
      <c r="F45" s="15"/>
      <c r="G45" s="15"/>
      <c r="I45">
        <f>5815+5514+6940</f>
        <v>18269</v>
      </c>
    </row>
    <row r="46" spans="2:11" ht="15" customHeight="1">
      <c r="B46" s="42" t="s">
        <v>25</v>
      </c>
      <c r="C46" s="41">
        <v>130</v>
      </c>
      <c r="D46" s="42">
        <f>245+280+399</f>
        <v>924</v>
      </c>
      <c r="E46" s="43">
        <v>785</v>
      </c>
      <c r="F46" s="39">
        <f>E46-D46</f>
        <v>-139</v>
      </c>
      <c r="G46" s="16">
        <f>E46/D46%</f>
        <v>84.956709956709958</v>
      </c>
    </row>
    <row r="47" spans="2:11" ht="16.5" customHeight="1">
      <c r="B47" s="42" t="s">
        <v>26</v>
      </c>
      <c r="C47" s="41">
        <v>140</v>
      </c>
      <c r="D47" s="42"/>
      <c r="E47" s="43"/>
      <c r="F47" s="44"/>
      <c r="G47" s="44"/>
    </row>
    <row r="48" spans="2:11" ht="33.75" hidden="1" customHeight="1">
      <c r="B48" s="42" t="s">
        <v>27</v>
      </c>
      <c r="C48" s="41">
        <v>150</v>
      </c>
      <c r="D48" s="42"/>
      <c r="E48" s="43"/>
      <c r="F48" s="44"/>
      <c r="G48" s="44"/>
    </row>
    <row r="49" spans="2:7" ht="15.75">
      <c r="B49" s="42" t="s">
        <v>28</v>
      </c>
      <c r="C49" s="41">
        <v>160</v>
      </c>
      <c r="D49" s="42">
        <f>77+4+1</f>
        <v>82</v>
      </c>
      <c r="E49" s="43">
        <v>82</v>
      </c>
      <c r="F49" s="44"/>
      <c r="G49" s="16">
        <f>E49/D49%</f>
        <v>100</v>
      </c>
    </row>
    <row r="50" spans="2:7" ht="15.75">
      <c r="B50" s="45" t="s">
        <v>29</v>
      </c>
      <c r="C50" s="40">
        <v>170</v>
      </c>
      <c r="D50" s="13">
        <f>SUM(D42:D49)</f>
        <v>18109</v>
      </c>
      <c r="E50" s="26">
        <f>SUM(E42:E49)</f>
        <v>17330</v>
      </c>
      <c r="F50" s="21">
        <f>E50-D50</f>
        <v>-779</v>
      </c>
      <c r="G50" s="23">
        <f>E50/D50%</f>
        <v>95.698271577668564</v>
      </c>
    </row>
    <row r="51" spans="2:7">
      <c r="B51" s="92" t="s">
        <v>30</v>
      </c>
      <c r="C51" s="93"/>
      <c r="D51" s="94"/>
      <c r="E51" s="95"/>
      <c r="F51" s="96"/>
      <c r="G51" s="96"/>
    </row>
    <row r="52" spans="2:7" ht="4.5" customHeight="1">
      <c r="B52" s="92"/>
      <c r="C52" s="93"/>
      <c r="D52" s="94"/>
      <c r="E52" s="95"/>
      <c r="F52" s="96"/>
      <c r="G52" s="96"/>
    </row>
    <row r="53" spans="2:7" ht="2.25" customHeight="1">
      <c r="B53" s="92"/>
      <c r="C53" s="93"/>
      <c r="D53" s="94"/>
      <c r="E53" s="95"/>
      <c r="F53" s="96"/>
      <c r="G53" s="96"/>
    </row>
    <row r="54" spans="2:7" ht="15.75">
      <c r="B54" s="42" t="s">
        <v>31</v>
      </c>
      <c r="C54" s="41">
        <v>180</v>
      </c>
      <c r="D54" s="44">
        <f>D29-D43</f>
        <v>-1354</v>
      </c>
      <c r="E54" s="25">
        <f>E29-E43</f>
        <v>-688</v>
      </c>
      <c r="F54" s="39">
        <f>E54-D54</f>
        <v>666</v>
      </c>
      <c r="G54" s="16">
        <f>E54/D54%</f>
        <v>50.812407680945348</v>
      </c>
    </row>
    <row r="55" spans="2:7" ht="15.75">
      <c r="B55" s="42" t="s">
        <v>32</v>
      </c>
      <c r="C55" s="41">
        <v>181</v>
      </c>
      <c r="D55" s="44"/>
      <c r="E55" s="44"/>
      <c r="F55" s="39"/>
      <c r="G55" s="16"/>
    </row>
    <row r="56" spans="2:7" ht="15.75">
      <c r="B56" s="42" t="s">
        <v>33</v>
      </c>
      <c r="C56" s="41">
        <v>182</v>
      </c>
      <c r="D56" s="42">
        <v>1354</v>
      </c>
      <c r="E56" s="43">
        <v>688</v>
      </c>
      <c r="F56" s="39">
        <f t="shared" ref="F56" si="0">E56-D56</f>
        <v>-666</v>
      </c>
      <c r="G56" s="16">
        <f t="shared" ref="G56" si="1">E56/D56%</f>
        <v>50.812407680945348</v>
      </c>
    </row>
    <row r="57" spans="2:7" ht="31.5">
      <c r="B57" s="42" t="s">
        <v>34</v>
      </c>
      <c r="C57" s="41">
        <v>190</v>
      </c>
      <c r="D57" s="44">
        <f>D54-D44+D30-D46</f>
        <v>102</v>
      </c>
      <c r="E57" s="25">
        <f>E54-E44+E30-E46</f>
        <v>680</v>
      </c>
      <c r="F57" s="39">
        <f>E57-D57</f>
        <v>578</v>
      </c>
      <c r="G57" s="16">
        <f>E57/D57%</f>
        <v>666.66666666666663</v>
      </c>
    </row>
    <row r="58" spans="2:7" ht="15.75">
      <c r="B58" s="42" t="s">
        <v>35</v>
      </c>
      <c r="C58" s="41">
        <v>191</v>
      </c>
      <c r="D58" s="42">
        <v>102</v>
      </c>
      <c r="E58" s="43">
        <v>680</v>
      </c>
      <c r="F58" s="39">
        <f>E58-D58</f>
        <v>578</v>
      </c>
      <c r="G58" s="16">
        <f>E58/D58%</f>
        <v>666.66666666666663</v>
      </c>
    </row>
    <row r="59" spans="2:7" ht="15.75">
      <c r="B59" s="42" t="s">
        <v>36</v>
      </c>
      <c r="C59" s="41">
        <v>192</v>
      </c>
      <c r="D59" s="43"/>
      <c r="E59" s="43"/>
      <c r="F59" s="44"/>
      <c r="G59" s="44"/>
    </row>
    <row r="60" spans="2:7" ht="31.5">
      <c r="B60" s="42" t="s">
        <v>37</v>
      </c>
      <c r="C60" s="41">
        <v>200</v>
      </c>
      <c r="D60" s="39">
        <f>D57+D36-D47+D37-D49</f>
        <v>74</v>
      </c>
      <c r="E60" s="28">
        <f>E57+E36-E47+E37-E49</f>
        <v>654</v>
      </c>
      <c r="F60" s="39">
        <f t="shared" ref="F60:F67" si="2">E60-D60</f>
        <v>580</v>
      </c>
      <c r="G60" s="16">
        <f>E60/D60%</f>
        <v>883.78378378378375</v>
      </c>
    </row>
    <row r="61" spans="2:7" ht="15.75">
      <c r="B61" s="42" t="s">
        <v>32</v>
      </c>
      <c r="C61" s="41">
        <v>201</v>
      </c>
      <c r="D61" s="46">
        <v>74</v>
      </c>
      <c r="E61" s="43">
        <v>654</v>
      </c>
      <c r="F61" s="39">
        <f t="shared" si="2"/>
        <v>580</v>
      </c>
      <c r="G61" s="16">
        <f>E61/D61%</f>
        <v>883.78378378378375</v>
      </c>
    </row>
    <row r="62" spans="2:7" ht="15.75">
      <c r="B62" s="42" t="s">
        <v>33</v>
      </c>
      <c r="C62" s="41">
        <v>202</v>
      </c>
      <c r="D62" s="43"/>
      <c r="E62" s="43"/>
      <c r="F62" s="39">
        <f t="shared" si="2"/>
        <v>0</v>
      </c>
      <c r="G62" s="16"/>
    </row>
    <row r="63" spans="2:7" ht="17.25" customHeight="1">
      <c r="B63" s="42" t="s">
        <v>38</v>
      </c>
      <c r="C63" s="41">
        <v>210</v>
      </c>
      <c r="D63" s="46"/>
      <c r="E63" s="46"/>
      <c r="F63" s="39">
        <f t="shared" si="2"/>
        <v>0</v>
      </c>
      <c r="G63" s="16"/>
    </row>
    <row r="64" spans="2:7" ht="19.5" customHeight="1">
      <c r="B64" s="42" t="s">
        <v>39</v>
      </c>
      <c r="C64" s="41">
        <v>220</v>
      </c>
      <c r="D64" s="46">
        <f>D61-D63</f>
        <v>74</v>
      </c>
      <c r="E64" s="46">
        <f>E61-E63</f>
        <v>654</v>
      </c>
      <c r="F64" s="39">
        <f t="shared" si="2"/>
        <v>580</v>
      </c>
      <c r="G64" s="16">
        <f>E64/D64%</f>
        <v>883.78378378378375</v>
      </c>
    </row>
    <row r="65" spans="2:13" ht="15.75">
      <c r="B65" s="78" t="s">
        <v>35</v>
      </c>
      <c r="C65" s="41">
        <v>221</v>
      </c>
      <c r="D65" s="35">
        <v>74</v>
      </c>
      <c r="E65" s="46">
        <v>654</v>
      </c>
      <c r="F65" s="39">
        <f t="shared" si="2"/>
        <v>580</v>
      </c>
      <c r="G65" s="16">
        <f>E65/D65%</f>
        <v>883.78378378378375</v>
      </c>
    </row>
    <row r="66" spans="2:13" ht="15.75">
      <c r="B66" s="77" t="s">
        <v>36</v>
      </c>
      <c r="C66" s="41">
        <v>222</v>
      </c>
      <c r="D66" s="43"/>
      <c r="E66" s="45"/>
      <c r="F66" s="39">
        <f t="shared" si="2"/>
        <v>0</v>
      </c>
      <c r="G66" s="16"/>
    </row>
    <row r="67" spans="2:13" ht="15.75">
      <c r="B67" s="42" t="s">
        <v>40</v>
      </c>
      <c r="C67" s="41">
        <v>230</v>
      </c>
      <c r="D67" s="39">
        <f>76+4</f>
        <v>80</v>
      </c>
      <c r="E67" s="39">
        <v>80</v>
      </c>
      <c r="F67" s="39">
        <f t="shared" si="2"/>
        <v>0</v>
      </c>
      <c r="G67" s="16">
        <f>E67/D67%</f>
        <v>100</v>
      </c>
    </row>
    <row r="68" spans="2:13" ht="11.25" customHeight="1">
      <c r="B68" s="47"/>
      <c r="C68" s="48"/>
      <c r="D68" s="48"/>
      <c r="E68" s="18"/>
      <c r="F68" s="48"/>
      <c r="G68" s="48"/>
    </row>
    <row r="69" spans="2:13" ht="15.75">
      <c r="B69" s="98" t="s">
        <v>41</v>
      </c>
      <c r="C69" s="99"/>
      <c r="D69" s="99"/>
      <c r="E69" s="99"/>
      <c r="F69" s="99"/>
      <c r="G69" s="99"/>
    </row>
    <row r="70" spans="2:13" ht="15" customHeight="1">
      <c r="B70" s="42" t="s">
        <v>42</v>
      </c>
      <c r="C70" s="41">
        <v>240</v>
      </c>
      <c r="D70" s="42">
        <f>1825+1388+1640</f>
        <v>4853</v>
      </c>
      <c r="E70" s="42">
        <v>4726</v>
      </c>
      <c r="F70" s="39">
        <f t="shared" ref="F70:F75" si="3">E70-D70</f>
        <v>-127</v>
      </c>
      <c r="G70" s="16">
        <f t="shared" ref="G70:G75" si="4">E70/D70%</f>
        <v>97.383062023490623</v>
      </c>
    </row>
    <row r="71" spans="2:13" ht="17.25" customHeight="1">
      <c r="B71" s="42" t="s">
        <v>43</v>
      </c>
      <c r="C71" s="41">
        <v>250</v>
      </c>
      <c r="D71" s="42">
        <f>2434+2538+2740</f>
        <v>7712</v>
      </c>
      <c r="E71" s="33">
        <v>7837</v>
      </c>
      <c r="F71" s="39">
        <f t="shared" si="3"/>
        <v>125</v>
      </c>
      <c r="G71" s="16">
        <f t="shared" si="4"/>
        <v>101.62085062240664</v>
      </c>
      <c r="I71">
        <f>5738+5506+5996</f>
        <v>17240</v>
      </c>
    </row>
    <row r="72" spans="2:13" ht="17.25" customHeight="1">
      <c r="B72" s="42" t="s">
        <v>44</v>
      </c>
      <c r="C72" s="41">
        <v>260</v>
      </c>
      <c r="D72" s="42">
        <f>533+554+603</f>
        <v>1690</v>
      </c>
      <c r="E72" s="33">
        <v>1686</v>
      </c>
      <c r="F72" s="39">
        <f t="shared" si="3"/>
        <v>-4</v>
      </c>
      <c r="G72" s="16">
        <f t="shared" si="4"/>
        <v>99.76331360946746</v>
      </c>
    </row>
    <row r="73" spans="2:13" ht="17.25" customHeight="1">
      <c r="B73" s="42" t="s">
        <v>45</v>
      </c>
      <c r="C73" s="41">
        <v>270</v>
      </c>
      <c r="D73" s="42">
        <f>311+328+328</f>
        <v>967</v>
      </c>
      <c r="E73" s="33">
        <v>976</v>
      </c>
      <c r="F73" s="39">
        <f t="shared" si="3"/>
        <v>9</v>
      </c>
      <c r="G73" s="16">
        <f t="shared" si="4"/>
        <v>100.93071354705275</v>
      </c>
    </row>
    <row r="74" spans="2:13" ht="15.75">
      <c r="B74" s="42" t="s">
        <v>46</v>
      </c>
      <c r="C74" s="41">
        <v>280</v>
      </c>
      <c r="D74" s="42">
        <f>635+698+685</f>
        <v>2018</v>
      </c>
      <c r="E74" s="33">
        <v>2017</v>
      </c>
      <c r="F74" s="39">
        <f t="shared" si="3"/>
        <v>-1</v>
      </c>
      <c r="G74" s="16">
        <f t="shared" si="4"/>
        <v>99.950445986124876</v>
      </c>
      <c r="I74">
        <f>622+1168+1311</f>
        <v>3101</v>
      </c>
    </row>
    <row r="75" spans="2:13" ht="6" customHeight="1">
      <c r="B75" s="94" t="s">
        <v>47</v>
      </c>
      <c r="C75" s="93">
        <v>290</v>
      </c>
      <c r="D75" s="100">
        <f>D70+D71+D72+D73+D74</f>
        <v>17240</v>
      </c>
      <c r="E75" s="101">
        <f>E70+E71+E72+E73+E74</f>
        <v>17242</v>
      </c>
      <c r="F75" s="100">
        <f t="shared" si="3"/>
        <v>2</v>
      </c>
      <c r="G75" s="102">
        <f t="shared" si="4"/>
        <v>100.01160092807424</v>
      </c>
    </row>
    <row r="76" spans="2:13" ht="6" customHeight="1">
      <c r="B76" s="94"/>
      <c r="C76" s="93"/>
      <c r="D76" s="100"/>
      <c r="E76" s="101"/>
      <c r="F76" s="100"/>
      <c r="G76" s="102"/>
    </row>
    <row r="77" spans="2:13" ht="22.5" customHeight="1">
      <c r="B77" s="94"/>
      <c r="C77" s="93"/>
      <c r="D77" s="100"/>
      <c r="E77" s="101"/>
      <c r="F77" s="100"/>
      <c r="G77" s="102"/>
    </row>
    <row r="78" spans="2:13" ht="17.25" customHeight="1">
      <c r="B78" s="103" t="s">
        <v>48</v>
      </c>
      <c r="C78" s="104"/>
      <c r="D78" s="104"/>
      <c r="E78" s="104"/>
      <c r="F78" s="104"/>
      <c r="G78" s="105"/>
    </row>
    <row r="79" spans="2:13" ht="15.75" customHeight="1">
      <c r="B79" s="45" t="s">
        <v>49</v>
      </c>
      <c r="C79" s="40">
        <v>300</v>
      </c>
      <c r="D79" s="38">
        <f>D81+D83+D88+D89</f>
        <v>3348</v>
      </c>
      <c r="E79" s="38">
        <f>E81+E83+E88+E89+E91</f>
        <v>3192</v>
      </c>
      <c r="F79" s="46">
        <f>E79-D79</f>
        <v>-156</v>
      </c>
      <c r="G79" s="49">
        <f>E79/D79%</f>
        <v>95.340501792114708</v>
      </c>
      <c r="M79" t="s">
        <v>124</v>
      </c>
    </row>
    <row r="80" spans="2:13" ht="17.25" customHeight="1">
      <c r="B80" s="42" t="s">
        <v>50</v>
      </c>
      <c r="C80" s="41">
        <v>301</v>
      </c>
      <c r="D80" s="42"/>
      <c r="E80" s="46"/>
      <c r="F80" s="46"/>
      <c r="G80" s="42"/>
    </row>
    <row r="81" spans="2:9" ht="17.25" customHeight="1">
      <c r="B81" s="42" t="s">
        <v>51</v>
      </c>
      <c r="C81" s="41">
        <v>302</v>
      </c>
      <c r="D81" s="44">
        <v>460</v>
      </c>
      <c r="E81" s="39">
        <v>280</v>
      </c>
      <c r="F81" s="39">
        <f>E81-D81</f>
        <v>-180</v>
      </c>
      <c r="G81" s="16">
        <f>E81/D81%</f>
        <v>60.869565217391312</v>
      </c>
    </row>
    <row r="82" spans="2:9" ht="17.25" customHeight="1">
      <c r="B82" s="42" t="s">
        <v>52</v>
      </c>
      <c r="C82" s="41">
        <v>303</v>
      </c>
      <c r="D82" s="42"/>
      <c r="E82" s="46"/>
      <c r="F82" s="46"/>
      <c r="G82" s="42"/>
    </row>
    <row r="83" spans="2:9" ht="15" customHeight="1">
      <c r="B83" s="42" t="s">
        <v>74</v>
      </c>
      <c r="C83" s="41">
        <v>304</v>
      </c>
      <c r="D83" s="46">
        <f>D84+D85+D86+D87+D88+D89</f>
        <v>2641</v>
      </c>
      <c r="E83" s="46">
        <f>E84+E85+E86+E87+E88+E89</f>
        <v>2664</v>
      </c>
      <c r="F83" s="39">
        <f>E83-D83</f>
        <v>23</v>
      </c>
      <c r="G83" s="16">
        <f>E83/D83%</f>
        <v>100.87088224157516</v>
      </c>
    </row>
    <row r="84" spans="2:9" ht="16.5" customHeight="1">
      <c r="B84" s="42" t="s">
        <v>92</v>
      </c>
      <c r="C84" s="41"/>
      <c r="D84" s="42">
        <f>581+298</f>
        <v>879</v>
      </c>
      <c r="E84" s="46">
        <v>872</v>
      </c>
      <c r="F84" s="39">
        <f>E84-D84</f>
        <v>-7</v>
      </c>
      <c r="G84" s="16">
        <f>E84/D84%</f>
        <v>99.203640500568838</v>
      </c>
    </row>
    <row r="85" spans="2:9" ht="15.75" customHeight="1">
      <c r="B85" s="42" t="s">
        <v>93</v>
      </c>
      <c r="C85" s="41"/>
      <c r="D85" s="39">
        <f>36+39+40</f>
        <v>115</v>
      </c>
      <c r="E85" s="46">
        <v>117</v>
      </c>
      <c r="F85" s="39">
        <f>E85-D85</f>
        <v>2</v>
      </c>
      <c r="G85" s="16">
        <f>E85/D85%</f>
        <v>101.73913043478262</v>
      </c>
    </row>
    <row r="86" spans="2:9" ht="18" customHeight="1">
      <c r="B86" s="42" t="s">
        <v>94</v>
      </c>
      <c r="C86" s="41"/>
      <c r="D86" s="39">
        <f>422+458+475</f>
        <v>1355</v>
      </c>
      <c r="E86" s="46">
        <v>1383</v>
      </c>
      <c r="F86" s="39">
        <f>E86-D86</f>
        <v>28</v>
      </c>
      <c r="G86" s="16">
        <f>E86/D86%</f>
        <v>102.06642066420663</v>
      </c>
    </row>
    <row r="87" spans="2:9" ht="15.75">
      <c r="B87" s="42" t="s">
        <v>95</v>
      </c>
      <c r="C87" s="41"/>
      <c r="D87" s="39">
        <f>15+15+15</f>
        <v>45</v>
      </c>
      <c r="E87" s="46">
        <v>45</v>
      </c>
      <c r="F87" s="39">
        <f>E87-D87</f>
        <v>0</v>
      </c>
      <c r="G87" s="16">
        <f>E87/D87%</f>
        <v>100</v>
      </c>
    </row>
    <row r="88" spans="2:9" ht="18" customHeight="1">
      <c r="B88" s="42" t="s">
        <v>53</v>
      </c>
      <c r="C88" s="41" t="s">
        <v>54</v>
      </c>
      <c r="D88" s="39">
        <f>76+4</f>
        <v>80</v>
      </c>
      <c r="E88" s="39">
        <v>80</v>
      </c>
      <c r="F88" s="39">
        <f t="shared" ref="F88:F89" si="5">E88-D88</f>
        <v>0</v>
      </c>
      <c r="G88" s="16">
        <f t="shared" ref="G88:G89" si="6">E88/D88%</f>
        <v>100</v>
      </c>
      <c r="I88" s="29"/>
    </row>
    <row r="89" spans="2:9" ht="18.75" customHeight="1">
      <c r="B89" s="42" t="s">
        <v>99</v>
      </c>
      <c r="C89" s="41" t="s">
        <v>55</v>
      </c>
      <c r="D89" s="39">
        <f>73+71+23</f>
        <v>167</v>
      </c>
      <c r="E89" s="46">
        <v>167</v>
      </c>
      <c r="F89" s="39">
        <f t="shared" si="5"/>
        <v>0</v>
      </c>
      <c r="G89" s="16">
        <f t="shared" si="6"/>
        <v>100</v>
      </c>
      <c r="I89" s="29"/>
    </row>
    <row r="90" spans="2:9" ht="18" customHeight="1">
      <c r="B90" s="42" t="s">
        <v>56</v>
      </c>
      <c r="C90" s="41">
        <v>312</v>
      </c>
      <c r="D90" s="39"/>
      <c r="E90" s="46"/>
      <c r="F90" s="46"/>
      <c r="G90" s="16"/>
    </row>
    <row r="91" spans="2:9" ht="16.5" customHeight="1">
      <c r="B91" s="42" t="s">
        <v>57</v>
      </c>
      <c r="C91" s="41">
        <v>313</v>
      </c>
      <c r="D91" s="39">
        <v>0</v>
      </c>
      <c r="E91" s="46">
        <v>1</v>
      </c>
      <c r="F91" s="46"/>
      <c r="G91" s="16"/>
    </row>
    <row r="92" spans="2:9" ht="33" customHeight="1">
      <c r="B92" s="45" t="s">
        <v>58</v>
      </c>
      <c r="C92" s="40">
        <v>320</v>
      </c>
      <c r="D92" s="45">
        <f>D93+D95</f>
        <v>1690</v>
      </c>
      <c r="E92" s="38">
        <f>E93+E95</f>
        <v>1686</v>
      </c>
      <c r="F92" s="38">
        <f>E92-D92</f>
        <v>-4</v>
      </c>
      <c r="G92" s="50">
        <f>E92/D92%</f>
        <v>99.76331360946746</v>
      </c>
    </row>
    <row r="93" spans="2:9" ht="10.5" customHeight="1">
      <c r="B93" s="94" t="s">
        <v>59</v>
      </c>
      <c r="C93" s="93">
        <v>321</v>
      </c>
      <c r="D93" s="94">
        <f>522+565+603</f>
        <v>1690</v>
      </c>
      <c r="E93" s="106">
        <v>1686</v>
      </c>
      <c r="F93" s="106">
        <f>E93-D93</f>
        <v>-4</v>
      </c>
      <c r="G93" s="107">
        <f>E93/D93%</f>
        <v>99.76331360946746</v>
      </c>
    </row>
    <row r="94" spans="2:9" ht="25.5" customHeight="1">
      <c r="B94" s="94"/>
      <c r="C94" s="93"/>
      <c r="D94" s="94"/>
      <c r="E94" s="106"/>
      <c r="F94" s="106"/>
      <c r="G94" s="107"/>
    </row>
    <row r="95" spans="2:9" ht="15.75">
      <c r="B95" s="42" t="s">
        <v>97</v>
      </c>
      <c r="C95" s="41">
        <v>322</v>
      </c>
      <c r="D95" s="42"/>
      <c r="E95" s="46"/>
      <c r="F95" s="46">
        <f>E95-D95</f>
        <v>0</v>
      </c>
      <c r="G95" s="49"/>
      <c r="I95" s="19"/>
    </row>
    <row r="96" spans="2:9" ht="15.75">
      <c r="B96" s="45" t="s">
        <v>60</v>
      </c>
      <c r="C96" s="40">
        <v>330</v>
      </c>
      <c r="D96" s="45">
        <f>D97+D98</f>
        <v>0</v>
      </c>
      <c r="E96" s="38">
        <f>E97+E98</f>
        <v>0</v>
      </c>
      <c r="F96" s="38">
        <f>E96-D96</f>
        <v>0</v>
      </c>
      <c r="G96" s="50"/>
    </row>
    <row r="97" spans="2:9" ht="16.5" customHeight="1">
      <c r="B97" s="42" t="s">
        <v>91</v>
      </c>
      <c r="C97" s="41">
        <v>331</v>
      </c>
      <c r="D97" s="42"/>
      <c r="E97" s="46"/>
      <c r="F97" s="46">
        <f>E97-D97</f>
        <v>0</v>
      </c>
      <c r="G97" s="49"/>
    </row>
    <row r="98" spans="2:9" ht="18" customHeight="1">
      <c r="B98" s="42" t="s">
        <v>87</v>
      </c>
      <c r="C98" s="41">
        <v>332</v>
      </c>
      <c r="D98" s="42"/>
      <c r="E98" s="46"/>
      <c r="F98" s="46">
        <f>E98-D98</f>
        <v>0</v>
      </c>
      <c r="G98" s="24"/>
    </row>
    <row r="99" spans="2:9" ht="18" customHeight="1">
      <c r="B99" s="103" t="s">
        <v>61</v>
      </c>
      <c r="C99" s="104"/>
      <c r="D99" s="104"/>
      <c r="E99" s="104"/>
      <c r="F99" s="104"/>
      <c r="G99" s="105"/>
    </row>
    <row r="100" spans="2:9" ht="15.75" customHeight="1">
      <c r="B100" s="42" t="s">
        <v>62</v>
      </c>
      <c r="C100" s="41">
        <v>340</v>
      </c>
      <c r="D100" s="42"/>
      <c r="E100" s="42"/>
      <c r="F100" s="45"/>
      <c r="G100" s="45"/>
    </row>
    <row r="101" spans="2:9" ht="15.75">
      <c r="B101" s="42" t="s">
        <v>63</v>
      </c>
      <c r="C101" s="41">
        <v>341</v>
      </c>
      <c r="D101" s="42"/>
      <c r="E101" s="42"/>
      <c r="F101" s="42"/>
      <c r="G101" s="42"/>
    </row>
    <row r="102" spans="2:9" ht="31.5">
      <c r="B102" s="42" t="s">
        <v>100</v>
      </c>
      <c r="C102" s="41">
        <v>350</v>
      </c>
      <c r="D102" s="42">
        <f>2988+188+189</f>
        <v>3365</v>
      </c>
      <c r="E102" s="42">
        <v>2988</v>
      </c>
      <c r="F102" s="42">
        <f>E102-D102</f>
        <v>-377</v>
      </c>
      <c r="G102" s="50">
        <f>E102/D102%</f>
        <v>88.796433878157501</v>
      </c>
    </row>
    <row r="103" spans="2:9" ht="7.5" customHeight="1">
      <c r="B103" s="94" t="s">
        <v>63</v>
      </c>
      <c r="C103" s="93">
        <v>351</v>
      </c>
      <c r="D103" s="94"/>
      <c r="E103" s="94"/>
      <c r="F103" s="94"/>
      <c r="G103" s="94"/>
    </row>
    <row r="104" spans="2:9" ht="15" customHeight="1">
      <c r="B104" s="94"/>
      <c r="C104" s="93"/>
      <c r="D104" s="94"/>
      <c r="E104" s="94"/>
      <c r="F104" s="94"/>
      <c r="G104" s="94"/>
    </row>
    <row r="105" spans="2:9" ht="23.25" customHeight="1">
      <c r="B105" s="42" t="s">
        <v>64</v>
      </c>
      <c r="C105" s="41">
        <v>360</v>
      </c>
      <c r="D105" s="42"/>
      <c r="E105" s="42"/>
      <c r="F105" s="42"/>
      <c r="G105" s="42"/>
    </row>
    <row r="106" spans="2:9" ht="20.25" customHeight="1">
      <c r="B106" s="42" t="s">
        <v>63</v>
      </c>
      <c r="C106" s="41">
        <v>361</v>
      </c>
      <c r="D106" s="42"/>
      <c r="E106" s="42"/>
      <c r="F106" s="42"/>
      <c r="G106" s="42"/>
    </row>
    <row r="107" spans="2:9" ht="31.5">
      <c r="B107" s="42" t="s">
        <v>65</v>
      </c>
      <c r="C107" s="41">
        <v>370</v>
      </c>
      <c r="D107" s="42"/>
      <c r="E107" s="42"/>
      <c r="F107" s="42"/>
      <c r="G107" s="42"/>
      <c r="I107" t="s">
        <v>0</v>
      </c>
    </row>
    <row r="108" spans="2:9" ht="15.75">
      <c r="B108" s="42" t="s">
        <v>63</v>
      </c>
      <c r="C108" s="41">
        <v>371</v>
      </c>
      <c r="D108" s="42"/>
      <c r="E108" s="42"/>
      <c r="F108" s="42"/>
      <c r="G108" s="42"/>
    </row>
    <row r="109" spans="2:9" ht="47.25">
      <c r="B109" s="42" t="s">
        <v>66</v>
      </c>
      <c r="C109" s="41">
        <v>380</v>
      </c>
      <c r="D109" s="42"/>
      <c r="E109" s="42"/>
      <c r="F109" s="42">
        <f>E109-D109</f>
        <v>0</v>
      </c>
      <c r="G109" s="24"/>
    </row>
    <row r="110" spans="2:9" ht="15" customHeight="1">
      <c r="B110" s="42" t="s">
        <v>63</v>
      </c>
      <c r="C110" s="41">
        <v>381</v>
      </c>
      <c r="D110" s="42"/>
      <c r="E110" s="42"/>
      <c r="F110" s="42"/>
      <c r="G110" s="42"/>
    </row>
    <row r="111" spans="2:9" ht="15" customHeight="1">
      <c r="B111" s="42" t="s">
        <v>67</v>
      </c>
      <c r="C111" s="41">
        <v>390</v>
      </c>
      <c r="D111" s="42">
        <f>D100+D102+D105+D107+D109</f>
        <v>3365</v>
      </c>
      <c r="E111" s="42">
        <f>E100+E102+E105+E107+E109</f>
        <v>2988</v>
      </c>
      <c r="F111" s="42">
        <f>F100+F102+F105+F109</f>
        <v>-377</v>
      </c>
      <c r="G111" s="50">
        <f>E111/D111%</f>
        <v>88.796433878157501</v>
      </c>
    </row>
    <row r="112" spans="2:9" ht="19.5" customHeight="1">
      <c r="B112" s="42" t="s">
        <v>68</v>
      </c>
      <c r="C112" s="41">
        <v>391</v>
      </c>
      <c r="D112" s="42"/>
      <c r="E112" s="42"/>
      <c r="F112" s="42"/>
      <c r="G112" s="42"/>
    </row>
    <row r="113" spans="2:7" ht="9" customHeight="1">
      <c r="B113" s="108"/>
      <c r="C113" s="109"/>
      <c r="D113" s="109"/>
      <c r="E113" s="109"/>
      <c r="F113" s="109"/>
      <c r="G113" s="109"/>
    </row>
    <row r="114" spans="2:7" ht="17.25" customHeight="1">
      <c r="B114" s="90" t="s">
        <v>69</v>
      </c>
      <c r="C114" s="91"/>
      <c r="D114" s="91"/>
      <c r="E114" s="91"/>
      <c r="F114" s="91"/>
      <c r="G114" s="91"/>
    </row>
    <row r="115" spans="2:7" ht="15.75" customHeight="1">
      <c r="B115" s="94" t="s">
        <v>70</v>
      </c>
      <c r="C115" s="93">
        <v>400</v>
      </c>
      <c r="D115" s="94">
        <v>80</v>
      </c>
      <c r="E115" s="95">
        <v>77</v>
      </c>
      <c r="F115" s="110">
        <f>E115-D115</f>
        <v>-3</v>
      </c>
      <c r="G115" s="106">
        <f>E115/D115%</f>
        <v>96.25</v>
      </c>
    </row>
    <row r="116" spans="2:7">
      <c r="B116" s="94"/>
      <c r="C116" s="93"/>
      <c r="D116" s="94"/>
      <c r="E116" s="95"/>
      <c r="F116" s="111"/>
      <c r="G116" s="106"/>
    </row>
    <row r="117" spans="2:7" ht="27" customHeight="1">
      <c r="B117" s="42" t="s">
        <v>71</v>
      </c>
      <c r="C117" s="41">
        <v>410</v>
      </c>
      <c r="D117" s="33">
        <v>46365</v>
      </c>
      <c r="E117" s="34">
        <v>46365.2</v>
      </c>
      <c r="F117" s="35">
        <f>E117-D117</f>
        <v>0.19999999999708962</v>
      </c>
      <c r="G117" s="22">
        <f>E117/D117%</f>
        <v>100.00043135986196</v>
      </c>
    </row>
    <row r="118" spans="2:7" ht="18" customHeight="1">
      <c r="B118" s="94" t="s">
        <v>72</v>
      </c>
      <c r="C118" s="93">
        <v>420</v>
      </c>
      <c r="D118" s="94"/>
      <c r="E118" s="94"/>
      <c r="F118" s="94"/>
      <c r="G118" s="94"/>
    </row>
    <row r="119" spans="2:7" ht="21.75" customHeight="1">
      <c r="B119" s="94"/>
      <c r="C119" s="93"/>
      <c r="D119" s="94"/>
      <c r="E119" s="94"/>
      <c r="F119" s="94"/>
      <c r="G119" s="94"/>
    </row>
    <row r="120" spans="2:7" ht="31.5">
      <c r="B120" s="42" t="s">
        <v>73</v>
      </c>
      <c r="C120" s="41">
        <v>430</v>
      </c>
      <c r="D120" s="42"/>
      <c r="E120" s="42"/>
      <c r="F120" s="42"/>
      <c r="G120" s="42"/>
    </row>
    <row r="121" spans="2:7" hidden="1"/>
    <row r="122" spans="2:7" ht="52.5" customHeight="1">
      <c r="B122" s="20" t="s">
        <v>88</v>
      </c>
      <c r="C122" s="6"/>
      <c r="D122" s="6"/>
      <c r="E122" s="8"/>
      <c r="F122" s="112" t="s">
        <v>126</v>
      </c>
      <c r="G122" s="112"/>
    </row>
    <row r="123" spans="2:7">
      <c r="C123" s="113" t="s">
        <v>76</v>
      </c>
      <c r="D123" s="113"/>
      <c r="F123" s="113" t="s">
        <v>75</v>
      </c>
      <c r="G123" s="113"/>
    </row>
    <row r="124" spans="2:7">
      <c r="C124" s="14"/>
      <c r="D124" s="14"/>
      <c r="F124" s="14"/>
      <c r="G124" s="14"/>
    </row>
    <row r="125" spans="2:7">
      <c r="C125" s="14"/>
      <c r="D125" s="14"/>
      <c r="F125" s="14"/>
      <c r="G125" s="14"/>
    </row>
    <row r="126" spans="2:7">
      <c r="C126" s="14"/>
      <c r="D126" s="14"/>
      <c r="F126" s="14"/>
      <c r="G126" s="14"/>
    </row>
    <row r="127" spans="2:7" ht="15.75" customHeight="1">
      <c r="B127" s="2"/>
      <c r="C127" s="3"/>
      <c r="D127" s="3"/>
    </row>
    <row r="128" spans="2:7" ht="17.25" customHeight="1">
      <c r="B128" s="4"/>
      <c r="C128" s="3"/>
      <c r="D128" s="3"/>
      <c r="E128" s="9" t="s">
        <v>82</v>
      </c>
      <c r="F128" s="10"/>
    </row>
    <row r="129" spans="5:7" ht="16.5" customHeight="1">
      <c r="E129" s="10" t="s">
        <v>83</v>
      </c>
      <c r="F129" s="10"/>
    </row>
    <row r="130" spans="5:7">
      <c r="E130" s="10" t="s">
        <v>84</v>
      </c>
      <c r="F130" s="10"/>
    </row>
    <row r="131" spans="5:7" ht="14.25" customHeight="1">
      <c r="E131" s="11"/>
      <c r="F131" s="11"/>
      <c r="G131" s="10" t="s">
        <v>96</v>
      </c>
    </row>
    <row r="132" spans="5:7">
      <c r="F132" s="10"/>
      <c r="G132" s="10"/>
    </row>
    <row r="133" spans="5:7">
      <c r="F133" s="10"/>
      <c r="G133" s="10"/>
    </row>
    <row r="134" spans="5:7" ht="15.75">
      <c r="E134" s="9" t="s">
        <v>82</v>
      </c>
      <c r="F134" s="10"/>
    </row>
    <row r="135" spans="5:7">
      <c r="E135" s="10" t="s">
        <v>85</v>
      </c>
      <c r="F135" s="10"/>
    </row>
    <row r="136" spans="5:7">
      <c r="E136" s="30" t="s">
        <v>86</v>
      </c>
      <c r="F136" s="30"/>
      <c r="G136" s="30"/>
    </row>
    <row r="137" spans="5:7">
      <c r="E137" s="11"/>
      <c r="F137" s="11"/>
      <c r="G137" s="10" t="s">
        <v>90</v>
      </c>
    </row>
  </sheetData>
  <mergeCells count="59">
    <mergeCell ref="F122:G122"/>
    <mergeCell ref="C123:D123"/>
    <mergeCell ref="F123:G123"/>
    <mergeCell ref="B118:B119"/>
    <mergeCell ref="C118:C119"/>
    <mergeCell ref="D118:D119"/>
    <mergeCell ref="E118:E119"/>
    <mergeCell ref="F118:F119"/>
    <mergeCell ref="G118:G119"/>
    <mergeCell ref="B113:G113"/>
    <mergeCell ref="B114:G114"/>
    <mergeCell ref="B115:B116"/>
    <mergeCell ref="C115:C116"/>
    <mergeCell ref="D115:D116"/>
    <mergeCell ref="E115:E116"/>
    <mergeCell ref="F115:F116"/>
    <mergeCell ref="G115:G116"/>
    <mergeCell ref="B99:G99"/>
    <mergeCell ref="B103:B104"/>
    <mergeCell ref="C103:C104"/>
    <mergeCell ref="D103:D104"/>
    <mergeCell ref="E103:E104"/>
    <mergeCell ref="F103:F104"/>
    <mergeCell ref="G103:G104"/>
    <mergeCell ref="B78:G78"/>
    <mergeCell ref="B93:B94"/>
    <mergeCell ref="C93:C94"/>
    <mergeCell ref="D93:D94"/>
    <mergeCell ref="E93:E94"/>
    <mergeCell ref="F93:F94"/>
    <mergeCell ref="G93:G94"/>
    <mergeCell ref="B69:G69"/>
    <mergeCell ref="B75:B77"/>
    <mergeCell ref="C75:C77"/>
    <mergeCell ref="D75:D77"/>
    <mergeCell ref="E75:E77"/>
    <mergeCell ref="F75:F77"/>
    <mergeCell ref="G75:G77"/>
    <mergeCell ref="B18:F18"/>
    <mergeCell ref="B23:G23"/>
    <mergeCell ref="B51:B53"/>
    <mergeCell ref="C51:C53"/>
    <mergeCell ref="D51:D53"/>
    <mergeCell ref="E51:E53"/>
    <mergeCell ref="F51:F53"/>
    <mergeCell ref="G51:G53"/>
    <mergeCell ref="C19:E19"/>
    <mergeCell ref="C16:F16"/>
    <mergeCell ref="E1:H1"/>
    <mergeCell ref="E2:H2"/>
    <mergeCell ref="E3:H3"/>
    <mergeCell ref="E4:H4"/>
    <mergeCell ref="E5:H5"/>
    <mergeCell ref="E6:H6"/>
    <mergeCell ref="C10:F10"/>
    <mergeCell ref="C11:F11"/>
    <mergeCell ref="C13:F13"/>
    <mergeCell ref="C14:F14"/>
    <mergeCell ref="C15:F15"/>
  </mergeCells>
  <printOptions horizontalCentered="1"/>
  <pageMargins left="0.78740157480314965" right="0" top="1.1811023622047245" bottom="0.35433070866141736" header="0" footer="0"/>
  <pageSetup paperSize="9" orientation="landscape" r:id="rId1"/>
  <headerFooter differentFirst="1">
    <oddHeader>&amp;C
&amp;P</oddHeader>
  </headerFooter>
  <rowBreaks count="5" manualBreakCount="5">
    <brk id="28" min="1" max="7" man="1"/>
    <brk id="50" min="1" max="7" man="1"/>
    <brk id="77" min="1" max="7" man="1"/>
    <brk id="98" min="1" max="7" man="1"/>
    <brk id="11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topLeftCell="B1" zoomScaleSheetLayoutView="100" workbookViewId="0">
      <selection activeCell="E108" sqref="E108"/>
    </sheetView>
  </sheetViews>
  <sheetFormatPr defaultRowHeight="15"/>
  <cols>
    <col min="1" max="1" width="1.5703125" hidden="1" customWidth="1"/>
    <col min="2" max="2" width="48.7109375" customWidth="1"/>
    <col min="3" max="3" width="6.7109375" customWidth="1"/>
    <col min="4" max="4" width="11.85546875" customWidth="1"/>
    <col min="5" max="5" width="10.5703125" customWidth="1"/>
    <col min="6" max="6" width="11.140625" customWidth="1"/>
    <col min="7" max="7" width="11" customWidth="1"/>
    <col min="8" max="8" width="10.42578125" customWidth="1"/>
    <col min="9" max="9" width="15.28515625" customWidth="1"/>
    <col min="10" max="10" width="9.5703125" bestFit="1" customWidth="1"/>
  </cols>
  <sheetData>
    <row r="1" spans="2:8" ht="18.75">
      <c r="C1" s="51"/>
      <c r="E1" s="80" t="s">
        <v>101</v>
      </c>
      <c r="F1" s="80"/>
      <c r="G1" s="80"/>
      <c r="H1" s="80"/>
    </row>
    <row r="2" spans="2:8" ht="18.75">
      <c r="E2" s="81" t="s">
        <v>102</v>
      </c>
      <c r="F2" s="81"/>
      <c r="G2" s="81"/>
      <c r="H2" s="81"/>
    </row>
    <row r="3" spans="2:8" ht="18.75">
      <c r="C3" s="52"/>
      <c r="E3" s="82" t="s">
        <v>127</v>
      </c>
      <c r="F3" s="82"/>
      <c r="G3" s="82"/>
      <c r="H3" s="82"/>
    </row>
    <row r="4" spans="2:8" ht="18.75">
      <c r="B4" s="1"/>
      <c r="E4" s="83" t="s">
        <v>103</v>
      </c>
      <c r="F4" s="83"/>
      <c r="G4" s="83"/>
      <c r="H4" s="83"/>
    </row>
    <row r="5" spans="2:8" ht="18.75">
      <c r="B5" s="1"/>
      <c r="E5" s="84" t="s">
        <v>103</v>
      </c>
      <c r="F5" s="84"/>
      <c r="G5" s="84"/>
      <c r="H5" s="84"/>
    </row>
    <row r="6" spans="2:8" ht="15.75">
      <c r="B6" s="2" t="s">
        <v>0</v>
      </c>
      <c r="C6" s="53"/>
      <c r="E6" s="85" t="s">
        <v>104</v>
      </c>
      <c r="F6" s="85"/>
      <c r="G6" s="85"/>
      <c r="H6" s="85"/>
    </row>
    <row r="7" spans="2:8" ht="12.75" customHeight="1">
      <c r="B7" s="2"/>
      <c r="G7" s="29"/>
    </row>
    <row r="8" spans="2:8" ht="12.75" hidden="1" customHeight="1">
      <c r="B8" s="2" t="s">
        <v>0</v>
      </c>
      <c r="C8" s="53"/>
      <c r="G8" s="54"/>
      <c r="H8" s="55"/>
    </row>
    <row r="9" spans="2:8" ht="19.5" customHeight="1">
      <c r="B9" s="2"/>
      <c r="G9" s="68"/>
      <c r="H9" s="64" t="s">
        <v>105</v>
      </c>
    </row>
    <row r="10" spans="2:8" ht="8.25" hidden="1" customHeight="1">
      <c r="B10" s="56" t="s">
        <v>106</v>
      </c>
      <c r="C10" s="86" t="s">
        <v>107</v>
      </c>
      <c r="D10" s="86"/>
      <c r="E10" s="86"/>
      <c r="F10" s="87"/>
      <c r="G10" s="68" t="s">
        <v>108</v>
      </c>
      <c r="H10" s="64"/>
    </row>
    <row r="11" spans="2:8" ht="32.25" customHeight="1">
      <c r="B11" s="57" t="s">
        <v>109</v>
      </c>
      <c r="C11" s="79" t="s">
        <v>110</v>
      </c>
      <c r="D11" s="79"/>
      <c r="E11" s="79"/>
      <c r="F11" s="87"/>
      <c r="G11" s="58" t="s">
        <v>111</v>
      </c>
      <c r="H11" s="59">
        <v>36979569</v>
      </c>
    </row>
    <row r="12" spans="2:8" ht="15.75" hidden="1" customHeight="1">
      <c r="B12" s="57" t="s">
        <v>112</v>
      </c>
      <c r="C12" s="57"/>
      <c r="D12" s="57"/>
      <c r="E12" s="57"/>
      <c r="F12" s="60"/>
      <c r="G12" s="58" t="s">
        <v>113</v>
      </c>
      <c r="H12" s="64"/>
    </row>
    <row r="13" spans="2:8" ht="19.5" customHeight="1">
      <c r="B13" s="57" t="s">
        <v>114</v>
      </c>
      <c r="C13" s="79" t="s">
        <v>115</v>
      </c>
      <c r="D13" s="79"/>
      <c r="E13" s="79"/>
      <c r="F13" s="87"/>
      <c r="G13" s="58" t="s">
        <v>116</v>
      </c>
      <c r="H13" s="64"/>
    </row>
    <row r="14" spans="2:8" ht="15.75">
      <c r="B14" s="57" t="s">
        <v>117</v>
      </c>
      <c r="C14" s="79" t="s">
        <v>118</v>
      </c>
      <c r="D14" s="79"/>
      <c r="E14" s="79"/>
      <c r="F14" s="79"/>
      <c r="G14" s="58" t="s">
        <v>119</v>
      </c>
      <c r="H14" s="64" t="s">
        <v>120</v>
      </c>
    </row>
    <row r="15" spans="2:8" ht="15.75">
      <c r="B15" s="57" t="s">
        <v>121</v>
      </c>
      <c r="C15" s="88" t="s">
        <v>122</v>
      </c>
      <c r="D15" s="88"/>
      <c r="E15" s="88"/>
      <c r="F15" s="88"/>
      <c r="G15" s="29"/>
      <c r="H15" s="61"/>
    </row>
    <row r="16" spans="2:8" ht="17.25" customHeight="1">
      <c r="B16" s="57" t="s">
        <v>123</v>
      </c>
      <c r="C16" s="79" t="s">
        <v>125</v>
      </c>
      <c r="D16" s="79"/>
      <c r="E16" s="79"/>
      <c r="F16" s="79"/>
      <c r="G16" s="29"/>
    </row>
    <row r="17" spans="2:10" ht="12" customHeight="1">
      <c r="B17" s="32"/>
      <c r="C17" s="32"/>
      <c r="D17" s="32"/>
      <c r="E17" s="32"/>
      <c r="F17" s="32"/>
      <c r="G17" s="29"/>
    </row>
    <row r="18" spans="2:10" ht="19.5" customHeight="1">
      <c r="B18" s="89" t="s">
        <v>89</v>
      </c>
      <c r="C18" s="89"/>
      <c r="D18" s="89"/>
      <c r="E18" s="89"/>
      <c r="F18" s="89"/>
    </row>
    <row r="19" spans="2:10" ht="15.75">
      <c r="B19" s="72"/>
      <c r="C19" s="97" t="s">
        <v>98</v>
      </c>
      <c r="D19" s="97"/>
      <c r="E19" s="97"/>
      <c r="F19" s="72"/>
    </row>
    <row r="20" spans="2:10" ht="19.5" customHeight="1">
      <c r="B20" s="1" t="s">
        <v>1</v>
      </c>
    </row>
    <row r="21" spans="2:10" ht="45">
      <c r="B21" s="63"/>
      <c r="C21" s="63" t="s">
        <v>80</v>
      </c>
      <c r="D21" s="64" t="s">
        <v>77</v>
      </c>
      <c r="E21" s="64" t="s">
        <v>78</v>
      </c>
      <c r="F21" s="31" t="s">
        <v>79</v>
      </c>
      <c r="G21" s="31" t="s">
        <v>81</v>
      </c>
    </row>
    <row r="22" spans="2:10" ht="15.75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10" ht="15.75">
      <c r="B23" s="90" t="s">
        <v>2</v>
      </c>
      <c r="C23" s="91"/>
      <c r="D23" s="91"/>
      <c r="E23" s="91"/>
      <c r="F23" s="91"/>
      <c r="G23" s="91"/>
    </row>
    <row r="24" spans="2:10" ht="15.75">
      <c r="B24" s="70" t="s">
        <v>3</v>
      </c>
      <c r="C24" s="63"/>
      <c r="D24" s="63"/>
      <c r="E24" s="63"/>
      <c r="F24" s="63"/>
      <c r="G24" s="63"/>
    </row>
    <row r="25" spans="2:10" ht="31.5">
      <c r="B25" s="63" t="s">
        <v>4</v>
      </c>
      <c r="C25" s="64">
        <v>10</v>
      </c>
      <c r="D25" s="39">
        <f>D27+D29</f>
        <v>14266</v>
      </c>
      <c r="E25" s="39">
        <f>E27+E29</f>
        <v>13920</v>
      </c>
      <c r="F25" s="39">
        <f>E25-D25</f>
        <v>-346</v>
      </c>
      <c r="G25" s="16">
        <f>E25/D25%</f>
        <v>97.574653021169212</v>
      </c>
      <c r="J25" s="17"/>
    </row>
    <row r="26" spans="2:10" ht="15.75">
      <c r="B26" s="63" t="s">
        <v>5</v>
      </c>
      <c r="C26" s="64">
        <v>11</v>
      </c>
      <c r="D26" s="74">
        <f>93+222</f>
        <v>315</v>
      </c>
      <c r="E26" s="34">
        <f>114.3+35.6</f>
        <v>149.9</v>
      </c>
      <c r="F26" s="39">
        <f>E26-D26</f>
        <v>-165.1</v>
      </c>
      <c r="G26" s="16">
        <f>E26/D26%</f>
        <v>47.587301587301589</v>
      </c>
    </row>
    <row r="27" spans="2:10" ht="21" customHeight="1">
      <c r="B27" s="63" t="s">
        <v>6</v>
      </c>
      <c r="C27" s="64">
        <v>20</v>
      </c>
      <c r="D27" s="39">
        <v>909</v>
      </c>
      <c r="E27" s="28">
        <v>604</v>
      </c>
      <c r="F27" s="39">
        <f>E27-D27</f>
        <v>-305</v>
      </c>
      <c r="G27" s="16">
        <f>E27/D27%</f>
        <v>66.446644664466447</v>
      </c>
    </row>
    <row r="28" spans="2:10" ht="15.75">
      <c r="B28" s="63" t="s">
        <v>7</v>
      </c>
      <c r="C28" s="64">
        <v>30</v>
      </c>
      <c r="D28" s="63"/>
      <c r="E28" s="63"/>
      <c r="F28" s="74"/>
      <c r="G28" s="74"/>
    </row>
    <row r="29" spans="2:10" ht="31.5">
      <c r="B29" s="70" t="s">
        <v>8</v>
      </c>
      <c r="C29" s="73">
        <v>40</v>
      </c>
      <c r="D29" s="74">
        <f>3544+3577+6236</f>
        <v>13357</v>
      </c>
      <c r="E29" s="25">
        <v>13316</v>
      </c>
      <c r="F29" s="39">
        <f>E29-D29</f>
        <v>-41</v>
      </c>
      <c r="G29" s="16">
        <f>E29/D29%</f>
        <v>99.693044845399427</v>
      </c>
    </row>
    <row r="30" spans="2:10" ht="15.75">
      <c r="B30" s="63" t="s">
        <v>9</v>
      </c>
      <c r="C30" s="64">
        <v>50</v>
      </c>
      <c r="D30" s="63">
        <f>233+259+4280</f>
        <v>4772</v>
      </c>
      <c r="E30" s="67">
        <v>4612</v>
      </c>
      <c r="F30" s="39">
        <f>E30-D30</f>
        <v>-160</v>
      </c>
      <c r="G30" s="16">
        <f>E30/D30%</f>
        <v>96.647108130762788</v>
      </c>
    </row>
    <row r="31" spans="2:10" ht="15.75">
      <c r="B31" s="63" t="s">
        <v>10</v>
      </c>
      <c r="C31" s="64"/>
      <c r="D31" s="63"/>
      <c r="E31" s="67"/>
      <c r="F31" s="74"/>
      <c r="G31" s="74"/>
    </row>
    <row r="32" spans="2:10" ht="15.75">
      <c r="B32" s="63" t="s">
        <v>11</v>
      </c>
      <c r="C32" s="64">
        <v>51</v>
      </c>
      <c r="D32" s="74">
        <f>1+1+2</f>
        <v>4</v>
      </c>
      <c r="E32" s="25">
        <v>3</v>
      </c>
      <c r="F32" s="39">
        <f>E32-D32</f>
        <v>-1</v>
      </c>
      <c r="G32" s="16">
        <f>E32/D32%</f>
        <v>75</v>
      </c>
    </row>
    <row r="33" spans="2:11" ht="15.75">
      <c r="B33" s="63" t="s">
        <v>12</v>
      </c>
      <c r="C33" s="64">
        <v>52</v>
      </c>
      <c r="D33" s="74"/>
      <c r="E33" s="25"/>
      <c r="F33" s="74"/>
      <c r="G33" s="74"/>
    </row>
    <row r="34" spans="2:11" ht="31.5">
      <c r="B34" s="63" t="s">
        <v>13</v>
      </c>
      <c r="C34" s="64">
        <v>53</v>
      </c>
      <c r="D34" s="74"/>
      <c r="E34" s="25"/>
      <c r="F34" s="74"/>
      <c r="G34" s="74"/>
    </row>
    <row r="35" spans="2:11" ht="15.75">
      <c r="B35" s="63" t="s">
        <v>14</v>
      </c>
      <c r="C35" s="64">
        <v>60</v>
      </c>
      <c r="D35" s="74"/>
      <c r="E35" s="25"/>
      <c r="F35" s="74"/>
      <c r="G35" s="74"/>
    </row>
    <row r="36" spans="2:11" ht="23.25" customHeight="1">
      <c r="B36" s="63" t="s">
        <v>15</v>
      </c>
      <c r="C36" s="64">
        <v>70</v>
      </c>
      <c r="D36" s="63">
        <v>4</v>
      </c>
      <c r="E36" s="67">
        <v>4</v>
      </c>
      <c r="F36" s="39">
        <f>E36-D36</f>
        <v>0</v>
      </c>
      <c r="G36" s="16">
        <f>E36/D36%</f>
        <v>100</v>
      </c>
      <c r="I36">
        <f>3797+3853+10533</f>
        <v>18183</v>
      </c>
    </row>
    <row r="37" spans="2:11" ht="15.75">
      <c r="B37" s="63" t="s">
        <v>16</v>
      </c>
      <c r="C37" s="64">
        <v>80</v>
      </c>
      <c r="D37" s="63">
        <f>16+17+17</f>
        <v>50</v>
      </c>
      <c r="E37" s="67">
        <v>52</v>
      </c>
      <c r="F37" s="39">
        <f>E37-D37</f>
        <v>2</v>
      </c>
      <c r="G37" s="16">
        <f>E37/D37%</f>
        <v>104</v>
      </c>
      <c r="H37" s="29"/>
    </row>
    <row r="38" spans="2:11" ht="15.75">
      <c r="B38" s="63" t="s">
        <v>17</v>
      </c>
      <c r="C38" s="64"/>
      <c r="D38" s="63"/>
      <c r="E38" s="67"/>
      <c r="F38" s="74"/>
      <c r="G38" s="74"/>
      <c r="H38" s="29"/>
    </row>
    <row r="39" spans="2:11" ht="15.75">
      <c r="B39" s="63" t="s">
        <v>18</v>
      </c>
      <c r="C39" s="64">
        <v>81</v>
      </c>
      <c r="D39" s="63"/>
      <c r="E39" s="67"/>
      <c r="F39" s="74"/>
      <c r="G39" s="74"/>
    </row>
    <row r="40" spans="2:11" ht="15" customHeight="1">
      <c r="B40" s="63" t="s">
        <v>19</v>
      </c>
      <c r="C40" s="64">
        <v>82</v>
      </c>
      <c r="D40" s="63">
        <f>2+1+1</f>
        <v>4</v>
      </c>
      <c r="E40" s="67">
        <v>3</v>
      </c>
      <c r="F40" s="39">
        <f>E40-D40</f>
        <v>-1</v>
      </c>
      <c r="G40" s="16">
        <f>E40/D40%</f>
        <v>75</v>
      </c>
    </row>
    <row r="41" spans="2:11" ht="15.75">
      <c r="B41" s="70" t="s">
        <v>20</v>
      </c>
      <c r="C41" s="73">
        <v>90</v>
      </c>
      <c r="D41" s="13">
        <f>D29+D30+D35+D36+D37</f>
        <v>18183</v>
      </c>
      <c r="E41" s="26">
        <f>E29+E30+E35+E36+E37</f>
        <v>17984</v>
      </c>
      <c r="F41" s="21">
        <f>E41-D41</f>
        <v>-199</v>
      </c>
      <c r="G41" s="23">
        <f>E41/D41%</f>
        <v>98.905571137876038</v>
      </c>
    </row>
    <row r="42" spans="2:11" ht="15.75">
      <c r="B42" s="70" t="s">
        <v>21</v>
      </c>
      <c r="C42" s="64"/>
      <c r="D42" s="63"/>
      <c r="E42" s="67"/>
      <c r="F42" s="74"/>
      <c r="G42" s="74"/>
    </row>
    <row r="43" spans="2:11" ht="31.5">
      <c r="B43" s="63" t="s">
        <v>22</v>
      </c>
      <c r="C43" s="64">
        <v>100</v>
      </c>
      <c r="D43" s="25">
        <f>4655+4466+5750-160</f>
        <v>14711</v>
      </c>
      <c r="E43" s="25">
        <v>14004</v>
      </c>
      <c r="F43" s="39">
        <f>E43-D43</f>
        <v>-707</v>
      </c>
      <c r="G43" s="16">
        <f>E43/D43%</f>
        <v>95.194072462782941</v>
      </c>
    </row>
    <row r="44" spans="2:11" ht="15.75">
      <c r="B44" s="63" t="s">
        <v>23</v>
      </c>
      <c r="C44" s="64">
        <v>110</v>
      </c>
      <c r="D44" s="63">
        <f>838+764+790</f>
        <v>2392</v>
      </c>
      <c r="E44" s="67">
        <v>2459</v>
      </c>
      <c r="F44" s="39">
        <f>E44-D44</f>
        <v>67</v>
      </c>
      <c r="G44" s="16">
        <f>E44/D44%</f>
        <v>102.8010033444816</v>
      </c>
      <c r="H44" s="36"/>
      <c r="K44" s="75"/>
    </row>
    <row r="45" spans="2:11" ht="18.75" customHeight="1">
      <c r="B45" s="7" t="s">
        <v>24</v>
      </c>
      <c r="C45" s="12">
        <v>120</v>
      </c>
      <c r="D45" s="7"/>
      <c r="E45" s="27"/>
      <c r="F45" s="15"/>
      <c r="G45" s="15"/>
      <c r="I45">
        <f>5815+5514+6940</f>
        <v>18269</v>
      </c>
    </row>
    <row r="46" spans="2:11" ht="15" customHeight="1">
      <c r="B46" s="63" t="s">
        <v>25</v>
      </c>
      <c r="C46" s="64">
        <v>130</v>
      </c>
      <c r="D46" s="63">
        <f>245+280+399</f>
        <v>924</v>
      </c>
      <c r="E46" s="67">
        <v>785</v>
      </c>
      <c r="F46" s="39">
        <f>E46-D46</f>
        <v>-139</v>
      </c>
      <c r="G46" s="16">
        <f>E46/D46%</f>
        <v>84.956709956709958</v>
      </c>
    </row>
    <row r="47" spans="2:11" ht="16.5" customHeight="1">
      <c r="B47" s="63" t="s">
        <v>26</v>
      </c>
      <c r="C47" s="64">
        <v>140</v>
      </c>
      <c r="D47" s="63"/>
      <c r="E47" s="67"/>
      <c r="F47" s="74"/>
      <c r="G47" s="74"/>
    </row>
    <row r="48" spans="2:11" ht="33.75" hidden="1" customHeight="1">
      <c r="B48" s="63" t="s">
        <v>27</v>
      </c>
      <c r="C48" s="64">
        <v>150</v>
      </c>
      <c r="D48" s="63"/>
      <c r="E48" s="67"/>
      <c r="F48" s="74"/>
      <c r="G48" s="74"/>
    </row>
    <row r="49" spans="2:7" ht="15.75">
      <c r="B49" s="63" t="s">
        <v>28</v>
      </c>
      <c r="C49" s="64">
        <v>160</v>
      </c>
      <c r="D49" s="63">
        <f>77+4+1</f>
        <v>82</v>
      </c>
      <c r="E49" s="67">
        <v>82</v>
      </c>
      <c r="F49" s="74"/>
      <c r="G49" s="16">
        <f>E49/D49%</f>
        <v>100</v>
      </c>
    </row>
    <row r="50" spans="2:7" ht="15.75">
      <c r="B50" s="70" t="s">
        <v>29</v>
      </c>
      <c r="C50" s="73">
        <v>170</v>
      </c>
      <c r="D50" s="13">
        <f>SUM(D42:D49)</f>
        <v>18109</v>
      </c>
      <c r="E50" s="26">
        <f>SUM(E42:E49)</f>
        <v>17330</v>
      </c>
      <c r="F50" s="21">
        <f>E50-D50</f>
        <v>-779</v>
      </c>
      <c r="G50" s="23">
        <f>E50/D50%</f>
        <v>95.698271577668564</v>
      </c>
    </row>
    <row r="51" spans="2:7">
      <c r="B51" s="92" t="s">
        <v>30</v>
      </c>
      <c r="C51" s="93"/>
      <c r="D51" s="94"/>
      <c r="E51" s="95"/>
      <c r="F51" s="96"/>
      <c r="G51" s="96"/>
    </row>
    <row r="52" spans="2:7" ht="4.5" customHeight="1">
      <c r="B52" s="92"/>
      <c r="C52" s="93"/>
      <c r="D52" s="94"/>
      <c r="E52" s="95"/>
      <c r="F52" s="96"/>
      <c r="G52" s="96"/>
    </row>
    <row r="53" spans="2:7" ht="2.25" customHeight="1">
      <c r="B53" s="92"/>
      <c r="C53" s="93"/>
      <c r="D53" s="94"/>
      <c r="E53" s="95"/>
      <c r="F53" s="96"/>
      <c r="G53" s="96"/>
    </row>
    <row r="54" spans="2:7" ht="15.75">
      <c r="B54" s="63" t="s">
        <v>31</v>
      </c>
      <c r="C54" s="64">
        <v>180</v>
      </c>
      <c r="D54" s="74">
        <f>D29-D43</f>
        <v>-1354</v>
      </c>
      <c r="E54" s="25">
        <f>E29-E43</f>
        <v>-688</v>
      </c>
      <c r="F54" s="39">
        <f>E54-D54</f>
        <v>666</v>
      </c>
      <c r="G54" s="16">
        <f>E54/D54%</f>
        <v>50.812407680945348</v>
      </c>
    </row>
    <row r="55" spans="2:7" ht="15.75">
      <c r="B55" s="63" t="s">
        <v>32</v>
      </c>
      <c r="C55" s="64">
        <v>181</v>
      </c>
      <c r="D55" s="74"/>
      <c r="E55" s="74"/>
      <c r="F55" s="39"/>
      <c r="G55" s="16"/>
    </row>
    <row r="56" spans="2:7" ht="15.75">
      <c r="B56" s="63" t="s">
        <v>33</v>
      </c>
      <c r="C56" s="64">
        <v>182</v>
      </c>
      <c r="D56" s="63">
        <v>1354</v>
      </c>
      <c r="E56" s="67">
        <v>688</v>
      </c>
      <c r="F56" s="39">
        <f t="shared" ref="F56" si="0">E56-D56</f>
        <v>-666</v>
      </c>
      <c r="G56" s="16">
        <f t="shared" ref="G56" si="1">E56/D56%</f>
        <v>50.812407680945348</v>
      </c>
    </row>
    <row r="57" spans="2:7" ht="31.5">
      <c r="B57" s="63" t="s">
        <v>34</v>
      </c>
      <c r="C57" s="64">
        <v>190</v>
      </c>
      <c r="D57" s="74">
        <f>D54-D44+D30-D46</f>
        <v>102</v>
      </c>
      <c r="E57" s="25">
        <f>E54-E44+E30-E46</f>
        <v>680</v>
      </c>
      <c r="F57" s="39">
        <f>E57-D57</f>
        <v>578</v>
      </c>
      <c r="G57" s="16">
        <f>E57/D57%</f>
        <v>666.66666666666663</v>
      </c>
    </row>
    <row r="58" spans="2:7" ht="15.75">
      <c r="B58" s="63" t="s">
        <v>35</v>
      </c>
      <c r="C58" s="64">
        <v>191</v>
      </c>
      <c r="D58" s="63">
        <v>102</v>
      </c>
      <c r="E58" s="67">
        <v>680</v>
      </c>
      <c r="F58" s="39">
        <f>E58-D58</f>
        <v>578</v>
      </c>
      <c r="G58" s="16">
        <f>E58/D58%</f>
        <v>666.66666666666663</v>
      </c>
    </row>
    <row r="59" spans="2:7" ht="15.75">
      <c r="B59" s="63" t="s">
        <v>36</v>
      </c>
      <c r="C59" s="64">
        <v>192</v>
      </c>
      <c r="D59" s="67"/>
      <c r="E59" s="67"/>
      <c r="F59" s="74"/>
      <c r="G59" s="74"/>
    </row>
    <row r="60" spans="2:7" ht="31.5">
      <c r="B60" s="63" t="s">
        <v>37</v>
      </c>
      <c r="C60" s="64">
        <v>200</v>
      </c>
      <c r="D60" s="39">
        <f>D57+D36-D47+D37-D49</f>
        <v>74</v>
      </c>
      <c r="E60" s="28">
        <f>E57+E36-E47+E37-E49</f>
        <v>654</v>
      </c>
      <c r="F60" s="39">
        <f t="shared" ref="F60:F67" si="2">E60-D60</f>
        <v>580</v>
      </c>
      <c r="G60" s="16">
        <f>E60/D60%</f>
        <v>883.78378378378375</v>
      </c>
    </row>
    <row r="61" spans="2:7" ht="15.75">
      <c r="B61" s="63" t="s">
        <v>32</v>
      </c>
      <c r="C61" s="64">
        <v>201</v>
      </c>
      <c r="D61" s="68">
        <v>74</v>
      </c>
      <c r="E61" s="67">
        <v>654</v>
      </c>
      <c r="F61" s="39">
        <f t="shared" si="2"/>
        <v>580</v>
      </c>
      <c r="G61" s="16">
        <f>E61/D61%</f>
        <v>883.78378378378375</v>
      </c>
    </row>
    <row r="62" spans="2:7" ht="15.75">
      <c r="B62" s="63" t="s">
        <v>33</v>
      </c>
      <c r="C62" s="64">
        <v>202</v>
      </c>
      <c r="D62" s="67"/>
      <c r="E62" s="67"/>
      <c r="F62" s="39">
        <f t="shared" si="2"/>
        <v>0</v>
      </c>
      <c r="G62" s="16"/>
    </row>
    <row r="63" spans="2:7" ht="17.25" customHeight="1">
      <c r="B63" s="63" t="s">
        <v>38</v>
      </c>
      <c r="C63" s="64">
        <v>210</v>
      </c>
      <c r="D63" s="68"/>
      <c r="E63" s="68"/>
      <c r="F63" s="39">
        <f t="shared" si="2"/>
        <v>0</v>
      </c>
      <c r="G63" s="16"/>
    </row>
    <row r="64" spans="2:7" ht="19.5" customHeight="1">
      <c r="B64" s="63" t="s">
        <v>39</v>
      </c>
      <c r="C64" s="64">
        <v>220</v>
      </c>
      <c r="D64" s="68">
        <f>D61-D63</f>
        <v>74</v>
      </c>
      <c r="E64" s="68">
        <f>E61-E63</f>
        <v>654</v>
      </c>
      <c r="F64" s="39">
        <f t="shared" si="2"/>
        <v>580</v>
      </c>
      <c r="G64" s="16">
        <f>E64/D64%</f>
        <v>883.78378378378375</v>
      </c>
    </row>
    <row r="65" spans="2:13" ht="15.75">
      <c r="B65" s="63" t="s">
        <v>35</v>
      </c>
      <c r="C65" s="64">
        <v>221</v>
      </c>
      <c r="D65" s="35">
        <v>74</v>
      </c>
      <c r="E65" s="68">
        <v>654</v>
      </c>
      <c r="F65" s="39">
        <f t="shared" si="2"/>
        <v>580</v>
      </c>
      <c r="G65" s="16">
        <f>E65/D65%</f>
        <v>883.78378378378375</v>
      </c>
    </row>
    <row r="66" spans="2:13" ht="15.75">
      <c r="B66" s="70" t="s">
        <v>36</v>
      </c>
      <c r="C66" s="64">
        <v>222</v>
      </c>
      <c r="D66" s="67"/>
      <c r="E66" s="70"/>
      <c r="F66" s="39">
        <f t="shared" si="2"/>
        <v>0</v>
      </c>
      <c r="G66" s="16"/>
    </row>
    <row r="67" spans="2:13" ht="15.75">
      <c r="B67" s="63" t="s">
        <v>40</v>
      </c>
      <c r="C67" s="64">
        <v>230</v>
      </c>
      <c r="D67" s="39">
        <f>76+4</f>
        <v>80</v>
      </c>
      <c r="E67" s="39">
        <v>80</v>
      </c>
      <c r="F67" s="39">
        <f t="shared" si="2"/>
        <v>0</v>
      </c>
      <c r="G67" s="16">
        <f>E67/D67%</f>
        <v>100</v>
      </c>
    </row>
    <row r="68" spans="2:13" ht="11.25" customHeight="1">
      <c r="B68" s="65"/>
      <c r="C68" s="66"/>
      <c r="D68" s="66"/>
      <c r="E68" s="18"/>
      <c r="F68" s="66"/>
      <c r="G68" s="66"/>
    </row>
    <row r="69" spans="2:13" ht="15.75">
      <c r="B69" s="98" t="s">
        <v>41</v>
      </c>
      <c r="C69" s="99"/>
      <c r="D69" s="99"/>
      <c r="E69" s="99"/>
      <c r="F69" s="99"/>
      <c r="G69" s="99"/>
    </row>
    <row r="70" spans="2:13" ht="15" customHeight="1">
      <c r="B70" s="63" t="s">
        <v>42</v>
      </c>
      <c r="C70" s="64">
        <v>240</v>
      </c>
      <c r="D70" s="63">
        <f>1825+1388+1640</f>
        <v>4853</v>
      </c>
      <c r="E70" s="63">
        <v>4726</v>
      </c>
      <c r="F70" s="39">
        <f t="shared" ref="F70:F75" si="3">E70-D70</f>
        <v>-127</v>
      </c>
      <c r="G70" s="16">
        <f t="shared" ref="G70:G75" si="4">E70/D70%</f>
        <v>97.383062023490623</v>
      </c>
    </row>
    <row r="71" spans="2:13" ht="17.25" customHeight="1">
      <c r="B71" s="63" t="s">
        <v>43</v>
      </c>
      <c r="C71" s="64">
        <v>250</v>
      </c>
      <c r="D71" s="63">
        <f>2434+2538+2740</f>
        <v>7712</v>
      </c>
      <c r="E71" s="33">
        <v>7837</v>
      </c>
      <c r="F71" s="39">
        <f t="shared" si="3"/>
        <v>125</v>
      </c>
      <c r="G71" s="16">
        <f t="shared" si="4"/>
        <v>101.62085062240664</v>
      </c>
      <c r="I71">
        <f>5738+5506+5996</f>
        <v>17240</v>
      </c>
    </row>
    <row r="72" spans="2:13" ht="17.25" customHeight="1">
      <c r="B72" s="63" t="s">
        <v>44</v>
      </c>
      <c r="C72" s="64">
        <v>260</v>
      </c>
      <c r="D72" s="63">
        <f>533+554+603</f>
        <v>1690</v>
      </c>
      <c r="E72" s="33">
        <v>1686</v>
      </c>
      <c r="F72" s="39">
        <f t="shared" si="3"/>
        <v>-4</v>
      </c>
      <c r="G72" s="16">
        <f t="shared" si="4"/>
        <v>99.76331360946746</v>
      </c>
    </row>
    <row r="73" spans="2:13" ht="17.25" customHeight="1">
      <c r="B73" s="63" t="s">
        <v>45</v>
      </c>
      <c r="C73" s="64">
        <v>270</v>
      </c>
      <c r="D73" s="63">
        <f>311+328+328</f>
        <v>967</v>
      </c>
      <c r="E73" s="33">
        <v>976</v>
      </c>
      <c r="F73" s="39">
        <f t="shared" si="3"/>
        <v>9</v>
      </c>
      <c r="G73" s="16">
        <f t="shared" si="4"/>
        <v>100.93071354705275</v>
      </c>
    </row>
    <row r="74" spans="2:13" ht="15.75">
      <c r="B74" s="63" t="s">
        <v>46</v>
      </c>
      <c r="C74" s="64">
        <v>280</v>
      </c>
      <c r="D74" s="63">
        <f>635+698+685</f>
        <v>2018</v>
      </c>
      <c r="E74" s="33">
        <v>2017</v>
      </c>
      <c r="F74" s="39">
        <f t="shared" si="3"/>
        <v>-1</v>
      </c>
      <c r="G74" s="16">
        <f t="shared" si="4"/>
        <v>99.950445986124876</v>
      </c>
      <c r="I74">
        <f>622+1168+1311</f>
        <v>3101</v>
      </c>
    </row>
    <row r="75" spans="2:13" ht="6" customHeight="1">
      <c r="B75" s="94" t="s">
        <v>47</v>
      </c>
      <c r="C75" s="93">
        <v>290</v>
      </c>
      <c r="D75" s="100">
        <f>D70+D71+D72+D73+D74</f>
        <v>17240</v>
      </c>
      <c r="E75" s="101">
        <f>E70+E71+E72+E73+E74</f>
        <v>17242</v>
      </c>
      <c r="F75" s="100">
        <f t="shared" si="3"/>
        <v>2</v>
      </c>
      <c r="G75" s="102">
        <f t="shared" si="4"/>
        <v>100.01160092807424</v>
      </c>
    </row>
    <row r="76" spans="2:13" ht="6" customHeight="1">
      <c r="B76" s="94"/>
      <c r="C76" s="93"/>
      <c r="D76" s="100"/>
      <c r="E76" s="101"/>
      <c r="F76" s="100"/>
      <c r="G76" s="102"/>
    </row>
    <row r="77" spans="2:13" ht="22.5" customHeight="1">
      <c r="B77" s="94"/>
      <c r="C77" s="93"/>
      <c r="D77" s="100"/>
      <c r="E77" s="101"/>
      <c r="F77" s="100"/>
      <c r="G77" s="102"/>
    </row>
    <row r="78" spans="2:13" ht="17.25" customHeight="1">
      <c r="B78" s="103" t="s">
        <v>48</v>
      </c>
      <c r="C78" s="104"/>
      <c r="D78" s="104"/>
      <c r="E78" s="104"/>
      <c r="F78" s="104"/>
      <c r="G78" s="105"/>
    </row>
    <row r="79" spans="2:13" ht="15.75" customHeight="1">
      <c r="B79" s="70" t="s">
        <v>49</v>
      </c>
      <c r="C79" s="73">
        <v>300</v>
      </c>
      <c r="D79" s="38">
        <f>D81+D83+D88+D89</f>
        <v>3348</v>
      </c>
      <c r="E79" s="38">
        <f>E81+E83+E88+E89+E91</f>
        <v>3192</v>
      </c>
      <c r="F79" s="68">
        <f>E79-D79</f>
        <v>-156</v>
      </c>
      <c r="G79" s="69">
        <f>E79/D79%</f>
        <v>95.340501792114708</v>
      </c>
      <c r="M79" t="s">
        <v>124</v>
      </c>
    </row>
    <row r="80" spans="2:13" ht="17.25" customHeight="1">
      <c r="B80" s="63" t="s">
        <v>50</v>
      </c>
      <c r="C80" s="64">
        <v>301</v>
      </c>
      <c r="D80" s="63"/>
      <c r="E80" s="68"/>
      <c r="F80" s="68"/>
      <c r="G80" s="63"/>
    </row>
    <row r="81" spans="2:9" ht="17.25" customHeight="1">
      <c r="B81" s="63" t="s">
        <v>51</v>
      </c>
      <c r="C81" s="64">
        <v>302</v>
      </c>
      <c r="D81" s="74">
        <v>460</v>
      </c>
      <c r="E81" s="39">
        <v>280</v>
      </c>
      <c r="F81" s="39">
        <f>E81-D81</f>
        <v>-180</v>
      </c>
      <c r="G81" s="16">
        <f>E81/D81%</f>
        <v>60.869565217391312</v>
      </c>
    </row>
    <row r="82" spans="2:9" ht="17.25" customHeight="1">
      <c r="B82" s="63" t="s">
        <v>52</v>
      </c>
      <c r="C82" s="64">
        <v>303</v>
      </c>
      <c r="D82" s="63"/>
      <c r="E82" s="68"/>
      <c r="F82" s="68"/>
      <c r="G82" s="63"/>
    </row>
    <row r="83" spans="2:9" ht="15" customHeight="1">
      <c r="B83" s="63" t="s">
        <v>74</v>
      </c>
      <c r="C83" s="64">
        <v>304</v>
      </c>
      <c r="D83" s="68">
        <f>D84+D85+D86+D87+D88+D89</f>
        <v>2641</v>
      </c>
      <c r="E83" s="68">
        <f>E84+E85+E86+E87+E88+E89</f>
        <v>2664</v>
      </c>
      <c r="F83" s="39">
        <f>E83-D83</f>
        <v>23</v>
      </c>
      <c r="G83" s="16">
        <f>E83/D83%</f>
        <v>100.87088224157516</v>
      </c>
    </row>
    <row r="84" spans="2:9" ht="16.5" customHeight="1">
      <c r="B84" s="63" t="s">
        <v>92</v>
      </c>
      <c r="C84" s="64"/>
      <c r="D84" s="63">
        <f>581+298</f>
        <v>879</v>
      </c>
      <c r="E84" s="68">
        <v>872</v>
      </c>
      <c r="F84" s="39">
        <f>E84-D84</f>
        <v>-7</v>
      </c>
      <c r="G84" s="16">
        <f>E84/D84%</f>
        <v>99.203640500568838</v>
      </c>
    </row>
    <row r="85" spans="2:9" ht="15.75" customHeight="1">
      <c r="B85" s="63" t="s">
        <v>93</v>
      </c>
      <c r="C85" s="64"/>
      <c r="D85" s="39">
        <f>36+39+40</f>
        <v>115</v>
      </c>
      <c r="E85" s="68">
        <v>117</v>
      </c>
      <c r="F85" s="39">
        <f>E85-D85</f>
        <v>2</v>
      </c>
      <c r="G85" s="16">
        <f>E85/D85%</f>
        <v>101.73913043478262</v>
      </c>
    </row>
    <row r="86" spans="2:9" ht="18" customHeight="1">
      <c r="B86" s="63" t="s">
        <v>94</v>
      </c>
      <c r="C86" s="64"/>
      <c r="D86" s="39">
        <f>422+458+475</f>
        <v>1355</v>
      </c>
      <c r="E86" s="68">
        <v>1383</v>
      </c>
      <c r="F86" s="39">
        <f>E86-D86</f>
        <v>28</v>
      </c>
      <c r="G86" s="16">
        <f>E86/D86%</f>
        <v>102.06642066420663</v>
      </c>
    </row>
    <row r="87" spans="2:9" ht="15.75">
      <c r="B87" s="63" t="s">
        <v>95</v>
      </c>
      <c r="C87" s="64"/>
      <c r="D87" s="39">
        <f>15+15+15</f>
        <v>45</v>
      </c>
      <c r="E87" s="68">
        <v>45</v>
      </c>
      <c r="F87" s="39">
        <f>E87-D87</f>
        <v>0</v>
      </c>
      <c r="G87" s="16">
        <f>E87/D87%</f>
        <v>100</v>
      </c>
    </row>
    <row r="88" spans="2:9" ht="18" customHeight="1">
      <c r="B88" s="63" t="s">
        <v>53</v>
      </c>
      <c r="C88" s="64" t="s">
        <v>54</v>
      </c>
      <c r="D88" s="39">
        <f>76+4</f>
        <v>80</v>
      </c>
      <c r="E88" s="39">
        <v>80</v>
      </c>
      <c r="F88" s="39">
        <f t="shared" ref="F88:F89" si="5">E88-D88</f>
        <v>0</v>
      </c>
      <c r="G88" s="16">
        <f t="shared" ref="G88:G89" si="6">E88/D88%</f>
        <v>100</v>
      </c>
      <c r="I88" s="29"/>
    </row>
    <row r="89" spans="2:9" ht="18.75" customHeight="1">
      <c r="B89" s="63" t="s">
        <v>99</v>
      </c>
      <c r="C89" s="64" t="s">
        <v>55</v>
      </c>
      <c r="D89" s="39">
        <f>73+71+23</f>
        <v>167</v>
      </c>
      <c r="E89" s="68">
        <v>167</v>
      </c>
      <c r="F89" s="39">
        <f t="shared" si="5"/>
        <v>0</v>
      </c>
      <c r="G89" s="16">
        <f t="shared" si="6"/>
        <v>100</v>
      </c>
      <c r="I89" s="29"/>
    </row>
    <row r="90" spans="2:9" ht="18" customHeight="1">
      <c r="B90" s="63" t="s">
        <v>56</v>
      </c>
      <c r="C90" s="64">
        <v>312</v>
      </c>
      <c r="D90" s="39"/>
      <c r="E90" s="68"/>
      <c r="F90" s="68"/>
      <c r="G90" s="16"/>
    </row>
    <row r="91" spans="2:9" ht="16.5" customHeight="1">
      <c r="B91" s="63" t="s">
        <v>57</v>
      </c>
      <c r="C91" s="64">
        <v>313</v>
      </c>
      <c r="D91" s="39">
        <v>0</v>
      </c>
      <c r="E91" s="68">
        <v>1</v>
      </c>
      <c r="F91" s="68"/>
      <c r="G91" s="16"/>
    </row>
    <row r="92" spans="2:9" ht="33" customHeight="1">
      <c r="B92" s="70" t="s">
        <v>58</v>
      </c>
      <c r="C92" s="73">
        <v>320</v>
      </c>
      <c r="D92" s="70">
        <f>D93+D95</f>
        <v>1690</v>
      </c>
      <c r="E92" s="38">
        <f>E93+E95</f>
        <v>1686</v>
      </c>
      <c r="F92" s="38">
        <f>E92-D92</f>
        <v>-4</v>
      </c>
      <c r="G92" s="71">
        <f>E92/D92%</f>
        <v>99.76331360946746</v>
      </c>
    </row>
    <row r="93" spans="2:9" ht="10.5" customHeight="1">
      <c r="B93" s="94" t="s">
        <v>59</v>
      </c>
      <c r="C93" s="93">
        <v>321</v>
      </c>
      <c r="D93" s="94">
        <f>522+565+603</f>
        <v>1690</v>
      </c>
      <c r="E93" s="106">
        <v>1686</v>
      </c>
      <c r="F93" s="106">
        <f>E93-D93</f>
        <v>-4</v>
      </c>
      <c r="G93" s="107">
        <f>E93/D93%</f>
        <v>99.76331360946746</v>
      </c>
    </row>
    <row r="94" spans="2:9" ht="25.5" customHeight="1">
      <c r="B94" s="94"/>
      <c r="C94" s="93"/>
      <c r="D94" s="94"/>
      <c r="E94" s="106"/>
      <c r="F94" s="106"/>
      <c r="G94" s="107"/>
    </row>
    <row r="95" spans="2:9" ht="15.75">
      <c r="B95" s="63" t="s">
        <v>97</v>
      </c>
      <c r="C95" s="64">
        <v>322</v>
      </c>
      <c r="D95" s="63"/>
      <c r="E95" s="68"/>
      <c r="F95" s="68">
        <f>E95-D95</f>
        <v>0</v>
      </c>
      <c r="G95" s="69"/>
      <c r="I95" s="19"/>
    </row>
    <row r="96" spans="2:9" ht="15.75">
      <c r="B96" s="70" t="s">
        <v>60</v>
      </c>
      <c r="C96" s="73">
        <v>330</v>
      </c>
      <c r="D96" s="70">
        <f>D97+D98</f>
        <v>0</v>
      </c>
      <c r="E96" s="38">
        <f>E97+E98</f>
        <v>0</v>
      </c>
      <c r="F96" s="38">
        <f>E96-D96</f>
        <v>0</v>
      </c>
      <c r="G96" s="71"/>
    </row>
    <row r="97" spans="2:9" ht="16.5" customHeight="1">
      <c r="B97" s="63" t="s">
        <v>91</v>
      </c>
      <c r="C97" s="64">
        <v>331</v>
      </c>
      <c r="D97" s="63"/>
      <c r="E97" s="68"/>
      <c r="F97" s="68">
        <f>E97-D97</f>
        <v>0</v>
      </c>
      <c r="G97" s="69"/>
    </row>
    <row r="98" spans="2:9" ht="18" customHeight="1">
      <c r="B98" s="63" t="s">
        <v>87</v>
      </c>
      <c r="C98" s="64">
        <v>332</v>
      </c>
      <c r="D98" s="63"/>
      <c r="E98" s="68"/>
      <c r="F98" s="68">
        <f>E98-D98</f>
        <v>0</v>
      </c>
      <c r="G98" s="24"/>
    </row>
    <row r="99" spans="2:9" ht="18" customHeight="1">
      <c r="B99" s="103" t="s">
        <v>61</v>
      </c>
      <c r="C99" s="104"/>
      <c r="D99" s="104"/>
      <c r="E99" s="104"/>
      <c r="F99" s="104"/>
      <c r="G99" s="105"/>
    </row>
    <row r="100" spans="2:9" ht="15.75" customHeight="1">
      <c r="B100" s="63" t="s">
        <v>62</v>
      </c>
      <c r="C100" s="64">
        <v>340</v>
      </c>
      <c r="D100" s="63"/>
      <c r="E100" s="63"/>
      <c r="F100" s="70"/>
      <c r="G100" s="70"/>
    </row>
    <row r="101" spans="2:9" ht="15.75">
      <c r="B101" s="63" t="s">
        <v>63</v>
      </c>
      <c r="C101" s="64">
        <v>341</v>
      </c>
      <c r="D101" s="63"/>
      <c r="E101" s="63"/>
      <c r="F101" s="63"/>
      <c r="G101" s="63"/>
    </row>
    <row r="102" spans="2:9" ht="31.5">
      <c r="B102" s="63" t="s">
        <v>100</v>
      </c>
      <c r="C102" s="64">
        <v>350</v>
      </c>
      <c r="D102" s="63">
        <f>2988+188+189</f>
        <v>3365</v>
      </c>
      <c r="E102" s="63">
        <v>2988</v>
      </c>
      <c r="F102" s="63">
        <f>E102-D102</f>
        <v>-377</v>
      </c>
      <c r="G102" s="71">
        <f>E102/D102%</f>
        <v>88.796433878157501</v>
      </c>
    </row>
    <row r="103" spans="2:9" ht="7.5" customHeight="1">
      <c r="B103" s="94" t="s">
        <v>63</v>
      </c>
      <c r="C103" s="93">
        <v>351</v>
      </c>
      <c r="D103" s="94"/>
      <c r="E103" s="94"/>
      <c r="F103" s="94"/>
      <c r="G103" s="94"/>
    </row>
    <row r="104" spans="2:9" ht="15" customHeight="1">
      <c r="B104" s="94"/>
      <c r="C104" s="93"/>
      <c r="D104" s="94"/>
      <c r="E104" s="94"/>
      <c r="F104" s="94"/>
      <c r="G104" s="94"/>
    </row>
    <row r="105" spans="2:9" ht="23.25" customHeight="1">
      <c r="B105" s="63" t="s">
        <v>64</v>
      </c>
      <c r="C105" s="64">
        <v>360</v>
      </c>
      <c r="D105" s="63"/>
      <c r="E105" s="63"/>
      <c r="F105" s="63"/>
      <c r="G105" s="63"/>
    </row>
    <row r="106" spans="2:9" ht="20.25" customHeight="1">
      <c r="B106" s="63" t="s">
        <v>63</v>
      </c>
      <c r="C106" s="64">
        <v>361</v>
      </c>
      <c r="D106" s="63"/>
      <c r="E106" s="63"/>
      <c r="F106" s="63"/>
      <c r="G106" s="63"/>
    </row>
    <row r="107" spans="2:9" ht="31.5">
      <c r="B107" s="63" t="s">
        <v>65</v>
      </c>
      <c r="C107" s="64">
        <v>370</v>
      </c>
      <c r="D107" s="63"/>
      <c r="E107" s="63"/>
      <c r="F107" s="63"/>
      <c r="G107" s="63"/>
      <c r="I107" t="s">
        <v>0</v>
      </c>
    </row>
    <row r="108" spans="2:9" ht="15.75">
      <c r="B108" s="63" t="s">
        <v>63</v>
      </c>
      <c r="C108" s="64">
        <v>371</v>
      </c>
      <c r="D108" s="63"/>
      <c r="E108" s="63"/>
      <c r="F108" s="63"/>
      <c r="G108" s="63"/>
    </row>
    <row r="109" spans="2:9" ht="47.25">
      <c r="B109" s="63" t="s">
        <v>66</v>
      </c>
      <c r="C109" s="64">
        <v>380</v>
      </c>
      <c r="D109" s="63"/>
      <c r="E109" s="63"/>
      <c r="F109" s="63">
        <f>E109-D109</f>
        <v>0</v>
      </c>
      <c r="G109" s="24"/>
    </row>
    <row r="110" spans="2:9" ht="15" customHeight="1">
      <c r="B110" s="63" t="s">
        <v>63</v>
      </c>
      <c r="C110" s="64">
        <v>381</v>
      </c>
      <c r="D110" s="63"/>
      <c r="E110" s="63"/>
      <c r="F110" s="63"/>
      <c r="G110" s="63"/>
    </row>
    <row r="111" spans="2:9" ht="15" customHeight="1">
      <c r="B111" s="63" t="s">
        <v>67</v>
      </c>
      <c r="C111" s="64">
        <v>390</v>
      </c>
      <c r="D111" s="63">
        <f>D100+D102+D105+D107+D109</f>
        <v>3365</v>
      </c>
      <c r="E111" s="63">
        <f>E100+E102+E105+E107+E109</f>
        <v>2988</v>
      </c>
      <c r="F111" s="63">
        <f>F100+F102+F105+F109</f>
        <v>-377</v>
      </c>
      <c r="G111" s="71">
        <f>E111/D111%</f>
        <v>88.796433878157501</v>
      </c>
    </row>
    <row r="112" spans="2:9" ht="19.5" customHeight="1">
      <c r="B112" s="63" t="s">
        <v>68</v>
      </c>
      <c r="C112" s="64">
        <v>391</v>
      </c>
      <c r="D112" s="63"/>
      <c r="E112" s="63"/>
      <c r="F112" s="63"/>
      <c r="G112" s="63"/>
    </row>
    <row r="113" spans="2:7" ht="9" customHeight="1">
      <c r="B113" s="108"/>
      <c r="C113" s="109"/>
      <c r="D113" s="109"/>
      <c r="E113" s="109"/>
      <c r="F113" s="109"/>
      <c r="G113" s="109"/>
    </row>
    <row r="114" spans="2:7" ht="17.25" customHeight="1">
      <c r="B114" s="90" t="s">
        <v>69</v>
      </c>
      <c r="C114" s="91"/>
      <c r="D114" s="91"/>
      <c r="E114" s="91"/>
      <c r="F114" s="91"/>
      <c r="G114" s="91"/>
    </row>
    <row r="115" spans="2:7" ht="15.75" customHeight="1">
      <c r="B115" s="94" t="s">
        <v>70</v>
      </c>
      <c r="C115" s="93">
        <v>400</v>
      </c>
      <c r="D115" s="94">
        <v>80</v>
      </c>
      <c r="E115" s="95">
        <v>77</v>
      </c>
      <c r="F115" s="110">
        <f>E115-D115</f>
        <v>-3</v>
      </c>
      <c r="G115" s="106">
        <f>E115/D115%</f>
        <v>96.25</v>
      </c>
    </row>
    <row r="116" spans="2:7">
      <c r="B116" s="94"/>
      <c r="C116" s="93"/>
      <c r="D116" s="94"/>
      <c r="E116" s="95"/>
      <c r="F116" s="111"/>
      <c r="G116" s="106"/>
    </row>
    <row r="117" spans="2:7" ht="27" customHeight="1">
      <c r="B117" s="63" t="s">
        <v>71</v>
      </c>
      <c r="C117" s="64">
        <v>410</v>
      </c>
      <c r="D117" s="33">
        <v>46365</v>
      </c>
      <c r="E117" s="34">
        <v>46365.2</v>
      </c>
      <c r="F117" s="35">
        <f>E117-D117</f>
        <v>0.19999999999708962</v>
      </c>
      <c r="G117" s="22">
        <f>E117/D117%</f>
        <v>100.00043135986196</v>
      </c>
    </row>
    <row r="118" spans="2:7" ht="18" customHeight="1">
      <c r="B118" s="94" t="s">
        <v>72</v>
      </c>
      <c r="C118" s="93">
        <v>420</v>
      </c>
      <c r="D118" s="94"/>
      <c r="E118" s="94"/>
      <c r="F118" s="94"/>
      <c r="G118" s="94"/>
    </row>
    <row r="119" spans="2:7" ht="21.75" customHeight="1">
      <c r="B119" s="94"/>
      <c r="C119" s="93"/>
      <c r="D119" s="94"/>
      <c r="E119" s="94"/>
      <c r="F119" s="94"/>
      <c r="G119" s="94"/>
    </row>
    <row r="120" spans="2:7" ht="31.5">
      <c r="B120" s="63" t="s">
        <v>73</v>
      </c>
      <c r="C120" s="64">
        <v>430</v>
      </c>
      <c r="D120" s="63"/>
      <c r="E120" s="63"/>
      <c r="F120" s="63"/>
      <c r="G120" s="63"/>
    </row>
    <row r="121" spans="2:7" hidden="1"/>
    <row r="122" spans="2:7" ht="63.75" customHeight="1">
      <c r="B122" s="20" t="s">
        <v>88</v>
      </c>
      <c r="C122" s="6"/>
      <c r="D122" s="6"/>
      <c r="E122" s="8"/>
      <c r="F122" s="112" t="s">
        <v>126</v>
      </c>
      <c r="G122" s="112"/>
    </row>
    <row r="123" spans="2:7">
      <c r="C123" s="113" t="s">
        <v>76</v>
      </c>
      <c r="D123" s="113"/>
      <c r="F123" s="113" t="s">
        <v>75</v>
      </c>
      <c r="G123" s="113"/>
    </row>
    <row r="124" spans="2:7">
      <c r="C124" s="14"/>
      <c r="D124" s="14"/>
      <c r="F124" s="14"/>
      <c r="G124" s="14"/>
    </row>
    <row r="125" spans="2:7">
      <c r="C125" s="14"/>
      <c r="D125" s="14"/>
      <c r="F125" s="14"/>
      <c r="G125" s="14"/>
    </row>
    <row r="126" spans="2:7">
      <c r="C126" s="14"/>
      <c r="D126" s="14"/>
      <c r="F126" s="14"/>
      <c r="G126" s="14"/>
    </row>
    <row r="127" spans="2:7" ht="15.75" customHeight="1">
      <c r="B127" s="2"/>
      <c r="C127" s="3"/>
      <c r="D127" s="3"/>
    </row>
    <row r="128" spans="2:7" ht="66" customHeight="1">
      <c r="B128" s="4"/>
      <c r="C128" s="3"/>
      <c r="D128" s="3"/>
      <c r="E128" s="9" t="s">
        <v>82</v>
      </c>
      <c r="F128" s="10"/>
    </row>
    <row r="129" spans="5:7" ht="16.5" customHeight="1">
      <c r="E129" s="10" t="s">
        <v>83</v>
      </c>
      <c r="F129" s="10"/>
    </row>
    <row r="130" spans="5:7">
      <c r="E130" s="10" t="s">
        <v>84</v>
      </c>
      <c r="F130" s="10"/>
    </row>
    <row r="131" spans="5:7" ht="14.25" customHeight="1">
      <c r="E131" s="11"/>
      <c r="F131" s="11"/>
      <c r="G131" s="10" t="s">
        <v>96</v>
      </c>
    </row>
    <row r="132" spans="5:7">
      <c r="F132" s="10"/>
      <c r="G132" s="10"/>
    </row>
    <row r="133" spans="5:7">
      <c r="F133" s="10"/>
      <c r="G133" s="10"/>
    </row>
    <row r="134" spans="5:7" ht="15.75">
      <c r="E134" s="9" t="s">
        <v>82</v>
      </c>
      <c r="F134" s="10"/>
    </row>
    <row r="135" spans="5:7">
      <c r="E135" s="10" t="s">
        <v>85</v>
      </c>
      <c r="F135" s="10"/>
    </row>
    <row r="136" spans="5:7">
      <c r="E136" s="30" t="s">
        <v>86</v>
      </c>
      <c r="F136" s="30"/>
      <c r="G136" s="30"/>
    </row>
    <row r="137" spans="5:7">
      <c r="E137" s="11"/>
      <c r="F137" s="11"/>
      <c r="G137" s="10" t="s">
        <v>90</v>
      </c>
    </row>
  </sheetData>
  <mergeCells count="59">
    <mergeCell ref="F122:G122"/>
    <mergeCell ref="C123:D123"/>
    <mergeCell ref="F123:G123"/>
    <mergeCell ref="B118:B119"/>
    <mergeCell ref="C118:C119"/>
    <mergeCell ref="D118:D119"/>
    <mergeCell ref="E118:E119"/>
    <mergeCell ref="F118:F119"/>
    <mergeCell ref="G118:G119"/>
    <mergeCell ref="B113:G113"/>
    <mergeCell ref="B114:G114"/>
    <mergeCell ref="B115:B116"/>
    <mergeCell ref="C115:C116"/>
    <mergeCell ref="D115:D116"/>
    <mergeCell ref="E115:E116"/>
    <mergeCell ref="F115:F116"/>
    <mergeCell ref="G115:G116"/>
    <mergeCell ref="B99:G99"/>
    <mergeCell ref="B103:B104"/>
    <mergeCell ref="C103:C104"/>
    <mergeCell ref="D103:D104"/>
    <mergeCell ref="E103:E104"/>
    <mergeCell ref="F103:F104"/>
    <mergeCell ref="G103:G104"/>
    <mergeCell ref="B78:G78"/>
    <mergeCell ref="B93:B94"/>
    <mergeCell ref="C93:C94"/>
    <mergeCell ref="D93:D94"/>
    <mergeCell ref="E93:E94"/>
    <mergeCell ref="F93:F94"/>
    <mergeCell ref="G93:G94"/>
    <mergeCell ref="B69:G69"/>
    <mergeCell ref="B75:B77"/>
    <mergeCell ref="C75:C77"/>
    <mergeCell ref="D75:D77"/>
    <mergeCell ref="E75:E77"/>
    <mergeCell ref="F75:F77"/>
    <mergeCell ref="G75:G77"/>
    <mergeCell ref="B18:F18"/>
    <mergeCell ref="C19:E19"/>
    <mergeCell ref="B23:G23"/>
    <mergeCell ref="B51:B53"/>
    <mergeCell ref="C51:C53"/>
    <mergeCell ref="D51:D53"/>
    <mergeCell ref="E51:E53"/>
    <mergeCell ref="F51:F53"/>
    <mergeCell ref="G51:G53"/>
    <mergeCell ref="C16:F16"/>
    <mergeCell ref="E1:H1"/>
    <mergeCell ref="E2:H2"/>
    <mergeCell ref="E3:H3"/>
    <mergeCell ref="E4:H4"/>
    <mergeCell ref="E5:H5"/>
    <mergeCell ref="E6:H6"/>
    <mergeCell ref="C10:F10"/>
    <mergeCell ref="C11:F11"/>
    <mergeCell ref="C13:F13"/>
    <mergeCell ref="C14:F14"/>
    <mergeCell ref="C15:F15"/>
  </mergeCells>
  <printOptions horizontalCentered="1"/>
  <pageMargins left="0.98425196850393704" right="0.39370078740157483" top="1.1811023622047245" bottom="0.15748031496062992" header="0" footer="0"/>
  <pageSetup paperSize="9" scale="81" orientation="portrait" r:id="rId1"/>
  <headerFooter differentFirst="1">
    <oddHeader>&amp;C
&amp;P</oddHeader>
  </headerFooter>
  <rowBreaks count="2" manualBreakCount="2">
    <brk id="50" min="1" max="7" man="1"/>
    <brk id="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(2)</vt:lpstr>
      <vt:lpstr>до службової</vt:lpstr>
      <vt:lpstr>'до службової'!Область_печати</vt:lpstr>
      <vt:lpstr>'звіт (2)'!Область_печати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2024-02-23T08:49:27Z</cp:lastPrinted>
  <dcterms:created xsi:type="dcterms:W3CDTF">2020-08-20T07:51:17Z</dcterms:created>
  <dcterms:modified xsi:type="dcterms:W3CDTF">2024-02-27T10:45:06Z</dcterms:modified>
</cp:coreProperties>
</file>